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24-SO050-01 - Arch. stave..." sheetId="2" r:id="rId2"/>
    <sheet name="24-SO050-01.1 - D4.6 - Si..." sheetId="3" r:id="rId3"/>
    <sheet name="24-SO050-01.2 - Interiér" sheetId="4" r:id="rId4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'24-SO050-01 - Arch. stave...'!$C$135:$K$190</definedName>
    <definedName name="_xlnm.Print_Area" localSheetId="1">'24-SO050-01 - Arch. stave...'!$C$4:$J$41,'24-SO050-01 - Arch. stave...'!$C$50:$J$76,'24-SO050-01 - Arch. stave...'!$C$82:$J$117,'24-SO050-01 - Arch. stave...'!$C$123:$K$190</definedName>
    <definedName name="_xlnm.Print_Titles" localSheetId="1">'24-SO050-01 - Arch. stave...'!$135:$135</definedName>
    <definedName name="_xlnm._FilterDatabase" localSheetId="2" hidden="1">'24-SO050-01.1 - D4.6 - Si...'!$C$131:$K$136</definedName>
    <definedName name="_xlnm.Print_Area" localSheetId="2">'24-SO050-01.1 - D4.6 - Si...'!$C$4:$J$43,'24-SO050-01.1 - D4.6 - Si...'!$C$50:$J$76,'24-SO050-01.1 - D4.6 - Si...'!$C$82:$J$111,'24-SO050-01.1 - D4.6 - Si...'!$C$117:$K$136</definedName>
    <definedName name="_xlnm.Print_Titles" localSheetId="2">'24-SO050-01.1 - D4.6 - Si...'!$131:$131</definedName>
    <definedName name="_xlnm._FilterDatabase" localSheetId="3" hidden="1">'24-SO050-01.2 - Interiér'!$C$130:$K$133</definedName>
    <definedName name="_xlnm.Print_Area" localSheetId="3">'24-SO050-01.2 - Interiér'!$C$4:$J$43,'24-SO050-01.2 - Interiér'!$C$50:$J$76,'24-SO050-01.2 - Interiér'!$C$82:$J$110,'24-SO050-01.2 - Interiér'!$C$116:$K$133</definedName>
    <definedName name="_xlnm.Print_Titles" localSheetId="3">'24-SO050-01.2 - Interiér'!$130:$130</definedName>
  </definedNames>
  <calcPr/>
</workbook>
</file>

<file path=xl/calcChain.xml><?xml version="1.0" encoding="utf-8"?>
<calcChain xmlns="http://schemas.openxmlformats.org/spreadsheetml/2006/main">
  <c i="4" l="1" r="J41"/>
  <c r="J40"/>
  <c i="1" r="AY98"/>
  <c i="4" r="J39"/>
  <c i="1" r="AX98"/>
  <c i="4" r="BI133"/>
  <c r="BH133"/>
  <c r="BG133"/>
  <c r="BF133"/>
  <c r="T133"/>
  <c r="T132"/>
  <c r="T131"/>
  <c r="R133"/>
  <c r="R132"/>
  <c r="R131"/>
  <c r="P133"/>
  <c r="P132"/>
  <c r="P131"/>
  <c i="1" r="AU98"/>
  <c i="4" r="J127"/>
  <c r="F127"/>
  <c r="F125"/>
  <c r="E123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3"/>
  <c r="F93"/>
  <c r="F91"/>
  <c r="E89"/>
  <c r="J26"/>
  <c r="E26"/>
  <c r="J128"/>
  <c r="J25"/>
  <c r="J20"/>
  <c r="E20"/>
  <c r="F128"/>
  <c r="J19"/>
  <c r="J14"/>
  <c r="J91"/>
  <c r="E7"/>
  <c r="E119"/>
  <c i="3" r="J41"/>
  <c r="J40"/>
  <c i="1" r="AY97"/>
  <c i="3" r="J39"/>
  <c i="1" r="AX97"/>
  <c i="3" r="BI135"/>
  <c r="BH135"/>
  <c r="BG135"/>
  <c r="BF135"/>
  <c r="T135"/>
  <c r="T134"/>
  <c r="T133"/>
  <c r="T132"/>
  <c r="R135"/>
  <c r="R134"/>
  <c r="R133"/>
  <c r="R132"/>
  <c r="P135"/>
  <c r="P134"/>
  <c r="P133"/>
  <c r="P132"/>
  <c i="1" r="AU97"/>
  <c i="3" r="J128"/>
  <c r="F128"/>
  <c r="F126"/>
  <c r="E124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3"/>
  <c r="F93"/>
  <c r="F91"/>
  <c r="E89"/>
  <c r="J26"/>
  <c r="E26"/>
  <c r="J129"/>
  <c r="J25"/>
  <c r="J20"/>
  <c r="E20"/>
  <c r="F94"/>
  <c r="J19"/>
  <c r="J14"/>
  <c r="J126"/>
  <c r="E7"/>
  <c r="E85"/>
  <c i="2" r="J39"/>
  <c r="J38"/>
  <c i="1" r="AY96"/>
  <c i="2" r="J37"/>
  <c i="1" r="AX96"/>
  <c i="2" r="BI190"/>
  <c r="BH190"/>
  <c r="BG190"/>
  <c r="BF190"/>
  <c r="T190"/>
  <c r="T189"/>
  <c r="R190"/>
  <c r="R189"/>
  <c r="P190"/>
  <c r="P189"/>
  <c r="BI187"/>
  <c r="BH187"/>
  <c r="BG187"/>
  <c r="BF187"/>
  <c r="T187"/>
  <c r="T186"/>
  <c r="T185"/>
  <c r="R187"/>
  <c r="R186"/>
  <c r="R185"/>
  <c r="P187"/>
  <c r="P186"/>
  <c r="P185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T138"/>
  <c r="R139"/>
  <c r="R138"/>
  <c r="P139"/>
  <c r="P138"/>
  <c r="J133"/>
  <c r="J132"/>
  <c r="F132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2"/>
  <c r="J91"/>
  <c r="F91"/>
  <c r="F89"/>
  <c r="E87"/>
  <c r="J18"/>
  <c r="E18"/>
  <c r="F133"/>
  <c r="J17"/>
  <c r="J12"/>
  <c r="J130"/>
  <c r="E7"/>
  <c r="E126"/>
  <c i="1"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L90"/>
  <c r="AM90"/>
  <c r="AM89"/>
  <c r="L89"/>
  <c r="AM87"/>
  <c r="L87"/>
  <c r="L85"/>
  <c r="L84"/>
  <c i="2" r="BK190"/>
  <c r="BK184"/>
  <c r="J156"/>
  <c r="J150"/>
  <c r="BK145"/>
  <c r="J143"/>
  <c r="J190"/>
  <c r="J184"/>
  <c r="BK176"/>
  <c r="BK172"/>
  <c r="BK169"/>
  <c r="BK166"/>
  <c r="BK164"/>
  <c r="BK161"/>
  <c r="J159"/>
  <c r="BK153"/>
  <c r="J147"/>
  <c r="BK144"/>
  <c r="J139"/>
  <c i="3" r="J135"/>
  <c r="BK135"/>
  <c i="4" r="BK133"/>
  <c i="2" r="BK187"/>
  <c r="BK179"/>
  <c r="BK159"/>
  <c r="J153"/>
  <c r="BK147"/>
  <c r="J144"/>
  <c r="BK139"/>
  <c r="J187"/>
  <c r="J179"/>
  <c r="J176"/>
  <c r="J172"/>
  <c r="J169"/>
  <c r="J166"/>
  <c r="J164"/>
  <c r="J161"/>
  <c r="BK156"/>
  <c r="BK150"/>
  <c r="J145"/>
  <c r="BK143"/>
  <c i="1" r="AS95"/>
  <c i="4" r="J133"/>
  <c i="2" l="1" r="P142"/>
  <c r="P137"/>
  <c r="T142"/>
  <c r="T137"/>
  <c r="P149"/>
  <c r="T149"/>
  <c r="P160"/>
  <c r="T160"/>
  <c r="P165"/>
  <c r="R165"/>
  <c r="BK142"/>
  <c r="J142"/>
  <c r="J99"/>
  <c r="R142"/>
  <c r="R137"/>
  <c r="BK149"/>
  <c r="J149"/>
  <c r="J101"/>
  <c r="R149"/>
  <c r="BK160"/>
  <c r="J160"/>
  <c r="J102"/>
  <c r="R160"/>
  <c r="BK165"/>
  <c r="J165"/>
  <c r="J103"/>
  <c r="T165"/>
  <c r="BK138"/>
  <c r="J138"/>
  <c r="J98"/>
  <c r="BK186"/>
  <c r="J186"/>
  <c r="J105"/>
  <c r="BK189"/>
  <c r="J189"/>
  <c r="J106"/>
  <c i="3" r="BK134"/>
  <c r="J134"/>
  <c r="J100"/>
  <c i="4" r="BK132"/>
  <c r="J132"/>
  <c r="J99"/>
  <c r="E85"/>
  <c r="J94"/>
  <c r="J125"/>
  <c r="F94"/>
  <c r="BE133"/>
  <c i="3" r="J91"/>
  <c r="J94"/>
  <c r="E120"/>
  <c r="F129"/>
  <c r="BE135"/>
  <c i="2" r="E85"/>
  <c r="J89"/>
  <c r="F92"/>
  <c r="BE143"/>
  <c r="BE145"/>
  <c r="BE147"/>
  <c r="BE150"/>
  <c r="BE156"/>
  <c r="BE159"/>
  <c r="BE161"/>
  <c r="BE164"/>
  <c r="BE166"/>
  <c r="BE169"/>
  <c r="BE172"/>
  <c r="BE176"/>
  <c r="BE184"/>
  <c r="BE187"/>
  <c r="BE139"/>
  <c r="BE144"/>
  <c r="BE153"/>
  <c r="BE179"/>
  <c r="BE190"/>
  <c r="F36"/>
  <c i="1" r="BA96"/>
  <c i="2" r="J36"/>
  <c i="1" r="AW96"/>
  <c i="2" r="F37"/>
  <c i="1" r="BB96"/>
  <c i="4" r="F41"/>
  <c i="1" r="BD98"/>
  <c i="3" r="F41"/>
  <c i="1" r="BD97"/>
  <c i="3" r="F40"/>
  <c i="1" r="BC97"/>
  <c i="4" r="J38"/>
  <c i="1" r="AW98"/>
  <c i="3" r="F39"/>
  <c i="1" r="BB97"/>
  <c r="AS94"/>
  <c i="2" r="F38"/>
  <c i="1" r="BC96"/>
  <c i="2" r="F39"/>
  <c i="1" r="BD96"/>
  <c i="4" r="F38"/>
  <c i="1" r="BA98"/>
  <c i="4" r="F40"/>
  <c i="1" r="BC98"/>
  <c i="3" r="J38"/>
  <c i="1" r="AW97"/>
  <c i="4" r="F39"/>
  <c i="1" r="BB98"/>
  <c i="3" r="F38"/>
  <c i="1" r="BA97"/>
  <c i="2" l="1" r="R148"/>
  <c r="R136"/>
  <c r="T148"/>
  <c r="T136"/>
  <c r="P148"/>
  <c r="P136"/>
  <c i="1" r="AU96"/>
  <c i="3" r="BK133"/>
  <c r="J133"/>
  <c r="J99"/>
  <c i="2" r="BK137"/>
  <c r="J137"/>
  <c r="J97"/>
  <c r="BK148"/>
  <c r="J148"/>
  <c r="J100"/>
  <c r="BK185"/>
  <c r="J185"/>
  <c r="J104"/>
  <c i="4" r="BK131"/>
  <c r="J131"/>
  <c r="J98"/>
  <c r="J32"/>
  <c i="1" r="BB95"/>
  <c r="AX95"/>
  <c r="BD95"/>
  <c r="BD94"/>
  <c r="W36"/>
  <c i="4" r="J108"/>
  <c r="J102"/>
  <c r="J110"/>
  <c i="1" r="BC95"/>
  <c r="AY95"/>
  <c r="BA95"/>
  <c r="BA94"/>
  <c r="AW94"/>
  <c r="AK33"/>
  <c r="AU95"/>
  <c r="AU94"/>
  <c i="4" l="1" r="J33"/>
  <c r="BE108"/>
  <c i="2" r="BK136"/>
  <c r="J136"/>
  <c r="J96"/>
  <c r="J30"/>
  <c i="3" r="BK132"/>
  <c r="J132"/>
  <c r="J98"/>
  <c r="J32"/>
  <c i="4" r="J34"/>
  <c i="1" r="AG98"/>
  <c i="4" r="J37"/>
  <c i="1" r="AV98"/>
  <c r="AT98"/>
  <c r="BB94"/>
  <c r="W34"/>
  <c i="4" r="F37"/>
  <c i="1" r="AZ98"/>
  <c r="BC94"/>
  <c r="AY94"/>
  <c i="2" r="J115"/>
  <c r="J109"/>
  <c r="J117"/>
  <c i="3" r="J109"/>
  <c r="BE109"/>
  <c r="F37"/>
  <c i="1" r="AZ97"/>
  <c r="W33"/>
  <c r="AW95"/>
  <c i="4" l="1" r="J43"/>
  <c i="2" r="J31"/>
  <c r="BE115"/>
  <c i="1" r="AN98"/>
  <c i="3" r="J103"/>
  <c r="J111"/>
  <c r="J37"/>
  <c i="1" r="AV97"/>
  <c r="AT97"/>
  <c r="AX94"/>
  <c i="2" r="F35"/>
  <c i="1" r="AZ96"/>
  <c r="W35"/>
  <c i="2" r="J32"/>
  <c i="1" r="AG96"/>
  <c i="3" l="1" r="J33"/>
  <c i="1" r="AZ95"/>
  <c r="AV95"/>
  <c r="AT95"/>
  <c i="2" r="J35"/>
  <c i="1" r="AV96"/>
  <c r="AT96"/>
  <c r="AN96"/>
  <c i="3" r="J34"/>
  <c i="1" r="AG97"/>
  <c r="AN97"/>
  <c i="3" l="1" r="J43"/>
  <c i="2" r="J41"/>
  <c i="1" r="AG95"/>
  <c r="AG94"/>
  <c r="AK26"/>
  <c r="AZ94"/>
  <c r="AV94"/>
  <c r="AT94"/>
  <c l="1" r="AN94"/>
  <c r="AN95"/>
  <c r="AG104"/>
  <c r="CD104"/>
  <c r="AG101"/>
  <c r="AV101"/>
  <c r="BY101"/>
  <c r="AG103"/>
  <c r="CD103"/>
  <c r="AG102"/>
  <c r="AV102"/>
  <c r="BY102"/>
  <c l="1" r="CD102"/>
  <c r="CD101"/>
  <c r="AN102"/>
  <c r="AV103"/>
  <c r="BY103"/>
  <c r="AN101"/>
  <c r="AV104"/>
  <c r="BY104"/>
  <c r="AG100"/>
  <c r="AK27"/>
  <c r="AK29"/>
  <c l="1" r="AN104"/>
  <c r="AN103"/>
  <c r="AG106"/>
  <c r="AK32"/>
  <c r="AK38"/>
  <c r="W32"/>
  <c l="1" r="AN100"/>
  <c r="AN10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<sst xmlns="http://schemas.openxmlformats.org/spreadsheetml/2006/main">
  <si>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</si>
  <si>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</si>
  <si>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</si>
  <si>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</si>
  <si>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</si>
  <si>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{b15fdfa3-8538-485a-85fd-3b76dbd28b05}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</si>
  <si>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</si>
  <si>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</si>
  <si>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</si>
  <si>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</si>
  <si>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</si>
  <si>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</si>
  <si>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</si>
  <si>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</si>
  <si>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24-SO050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</si>
  <si>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</si>
  <si>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</si>
  <si>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MENDELU Shop - Brno</t>
  </si>
  <si>
    <t>KSO:</t>
  </si>
  <si>
    <t>CC-CZ:</t>
  </si>
  <si>
    <t>Místo:</t>
  </si>
  <si>
    <t>Pavilon X, Mendelova univerzita v Brně</t>
  </si>
  <si>
    <t>Datum:</t>
  </si>
  <si>
    <t>1. 6. 2024</t>
  </si>
  <si>
    <t>Zadavatel:</t>
  </si>
  <si>
    <t>IČ:</t>
  </si>
  <si>
    <t xml:space="preserve"> Mendelova univerzita v Brně, Černá Pole</t>
  </si>
  <si>
    <t>DIČ:</t>
  </si>
  <si>
    <t>Uchazeč:</t>
  </si>
  <si>
    <t>Vyplň údaj</t>
  </si>
  <si>
    <t>Projektant:</t>
  </si>
  <si>
    <t>Ing. arch. David Vrtek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</si>
  <si>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</si>
  <si>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</si>
  <si>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</si>
  <si>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</si>
  <si>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</si>
  <si>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</si>
  <si>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</si>
  <si>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</si>
  <si>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</si>
  <si>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</si>
  <si>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</si>
  <si>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</si>
  <si>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</si>
  <si>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</si>
  <si>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</si>
  <si>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</si>
  <si>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</si>
  <si>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</si>
  <si>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</si>
  <si>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</si>
  <si>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</si>
  <si>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</si>
  <si>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</si>
  <si>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</si>
  <si>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</si>
  <si>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</si>
  <si>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</si>
  <si>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</si>
  <si>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</si>
  <si>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</si>
  <si>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</si>
  <si>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</si>
  <si>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</si>
  <si>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</si>
  <si>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</si>
  <si>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</si>
  <si>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</si>
  <si>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</si>
  <si>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</si>
  <si>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</si>
  <si>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</si>
  <si>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</si>
  <si>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</si>
  <si>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</si>
  <si>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</si>
  <si>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</si>
  <si>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</si>
  <si>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</si>
  <si>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</si>
  <si>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</si>
  <si>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</si>
  <si>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24-SO050-01</t>
  </si>
  <si>
    <t>Arch. stavební a konstrukční řešení</t>
  </si>
  <si>
    <t>STA</t>
  </si>
  <si>
    <t>1</t>
  </si>
  <si>
    <t>{6c884c87-2299-467f-a3b2-03bd0b63dfa6}</t>
  </si>
  <si>
    <t>2</t>
  </si>
  <si>
    <t>/</t>
  </si>
  <si>
    <t>Soupis</t>
  </si>
  <si>
    <t>###NOINSERT###</t>
  </si>
  <si>
    <t>24-SO050-01.1</t>
  </si>
  <si>
    <t>D4.6 - Silnoproudé a slaboproudé onstalace a Slaboproud</t>
  </si>
  <si>
    <t>{a07b2774-f308-4ccd-9198-36350d8caed2}</t>
  </si>
  <si>
    <t>24-SO050-01.2</t>
  </si>
  <si>
    <t>Interiér</t>
  </si>
  <si>
    <t>{80398092-9651-4be8-b86a-5e041d9feb5c}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</si>
  <si>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</si>
  <si>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</si>
  <si>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</si>
  <si>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</si>
  <si>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</si>
  <si>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</si>
  <si>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</si>
  <si>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</si>
  <si>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</si>
  <si>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</si>
  <si>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</si>
  <si>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24-SO050-01 - Arch. stavební a konstrukční řešení</t>
  </si>
  <si>
    <t>Votavová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</si>
  <si>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</si>
  <si>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</si>
  <si>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</si>
  <si>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</si>
  <si>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</si>
  <si>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</si>
  <si>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</si>
  <si>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</si>
  <si>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</si>
  <si>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</si>
  <si>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</si>
  <si>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767 - Konstrukce zámečnické</t>
  </si>
  <si>
    <t xml:space="preserve">    776 - Podlahy povlakové</t>
  </si>
  <si>
    <t>VRN - Vedlejší rozpočtové náklady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</si>
  <si>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</si>
  <si>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</si>
  <si>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</si>
  <si>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</si>
  <si>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</si>
  <si>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</si>
  <si>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</si>
  <si>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</si>
  <si>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</si>
  <si>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</si>
  <si>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</si>
  <si>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</si>
  <si>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</si>
  <si>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</si>
  <si>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</si>
  <si>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</si>
  <si>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</si>
  <si>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</si>
  <si>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</si>
  <si>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</si>
  <si>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</si>
  <si>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</si>
  <si>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</si>
  <si>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</si>
  <si>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</si>
  <si>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</si>
  <si>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</si>
  <si>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</si>
  <si>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</si>
  <si>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</si>
  <si>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</si>
  <si>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</si>
  <si>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</si>
  <si>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2024 01</t>
  </si>
  <si>
    <t>4</t>
  </si>
  <si>
    <t>1312278863</t>
  </si>
  <si>
    <t>VV</t>
  </si>
  <si>
    <t>půdorys</t>
  </si>
  <si>
    <t xml:space="preserve">75,50 </t>
  </si>
  <si>
    <t>997</t>
  </si>
  <si>
    <t>Přesun sutě</t>
  </si>
  <si>
    <t>997013211</t>
  </si>
  <si>
    <t>Vnitrostaveništní doprava suti a vybouraných hmot pro budovy v do 6 m ručně</t>
  </si>
  <si>
    <t>t</t>
  </si>
  <si>
    <t>2000998408</t>
  </si>
  <si>
    <t>3</t>
  </si>
  <si>
    <t>997013501</t>
  </si>
  <si>
    <t>Odvoz suti a vybouraných hmot na skládku nebo meziskládku do 1 km se složením</t>
  </si>
  <si>
    <t>-629747894</t>
  </si>
  <si>
    <t>997013509</t>
  </si>
  <si>
    <t>Příplatek k odvozu suti a vybouraných hmot na skládku ZKD 1 km přes 1 km</t>
  </si>
  <si>
    <t>1166399952</t>
  </si>
  <si>
    <t>0,091*6 'Přepočtené koeficientem množství</t>
  </si>
  <si>
    <t>5</t>
  </si>
  <si>
    <t>997013814</t>
  </si>
  <si>
    <t>Poplatek za uložení na skládce (skládkovné) stavebního odpadu izolací kód odpadu 17 06 04</t>
  </si>
  <si>
    <t>474309504</t>
  </si>
  <si>
    <t>PSV</t>
  </si>
  <si>
    <t>Práce a dodávky PSV</t>
  </si>
  <si>
    <t>763</t>
  </si>
  <si>
    <t>Konstrukce suché výstavby</t>
  </si>
  <si>
    <t>6</t>
  </si>
  <si>
    <t>763431701</t>
  </si>
  <si>
    <t>Montáž vyjímatelných panelů minerálního podhledu na zavěšený rošt</t>
  </si>
  <si>
    <t>16</t>
  </si>
  <si>
    <t>-1495196171</t>
  </si>
  <si>
    <t>7</t>
  </si>
  <si>
    <t>M</t>
  </si>
  <si>
    <t>63126</t>
  </si>
  <si>
    <t>kazetový minerální podhled Armstrong Neeva Board 18 mm 1200x600 mm</t>
  </si>
  <si>
    <t>32</t>
  </si>
  <si>
    <t>-1588019626</t>
  </si>
  <si>
    <t>75,50 *1,05</t>
  </si>
  <si>
    <t>8</t>
  </si>
  <si>
    <t>763431871</t>
  </si>
  <si>
    <t>Demontáž vyjímatelných panelů minerálního podhledu připevněných na zavěšeném roštu</t>
  </si>
  <si>
    <t>1035406945</t>
  </si>
  <si>
    <t>998763511</t>
  </si>
  <si>
    <t>Přesun hmot procentní pro konstrukce montované z desek ruční v objektech v do 6 m</t>
  </si>
  <si>
    <t>%</t>
  </si>
  <si>
    <t>273628523</t>
  </si>
  <si>
    <t>767</t>
  </si>
  <si>
    <t>Konstrukce zámečnické</t>
  </si>
  <si>
    <t>10</t>
  </si>
  <si>
    <t>76764-PC01</t>
  </si>
  <si>
    <t>M+D proskleného průčelí 2x 3750/3000 mm s automatickými celoskleněnými posuvnými dveřmi 1650/3000 mm</t>
  </si>
  <si>
    <t>kpl</t>
  </si>
  <si>
    <t>1072649962</t>
  </si>
  <si>
    <t>dle nabídky</t>
  </si>
  <si>
    <t>11</t>
  </si>
  <si>
    <t>998767311</t>
  </si>
  <si>
    <t>Přesun hmot procentní pro zámečnické konstrukce ruční v objektech v do 6 m</t>
  </si>
  <si>
    <t>-2136647286</t>
  </si>
  <si>
    <t>776</t>
  </si>
  <si>
    <t>Podlahy povlakové</t>
  </si>
  <si>
    <t>776111311</t>
  </si>
  <si>
    <t>Vysátí podkladu povlakových podlah</t>
  </si>
  <si>
    <t>-92461192</t>
  </si>
  <si>
    <t>13</t>
  </si>
  <si>
    <t>776141112.1</t>
  </si>
  <si>
    <t xml:space="preserve">Vyspravení stávajícího  betonového  podkladu po provedení drážek pro napájení PC stěrkou</t>
  </si>
  <si>
    <t>-1675333354</t>
  </si>
  <si>
    <t>vyspravení beton. podkladu po provedení drážek</t>
  </si>
  <si>
    <t>0,40*4,00</t>
  </si>
  <si>
    <t>14</t>
  </si>
  <si>
    <t>776242111</t>
  </si>
  <si>
    <t>Lepení čtverců ze sametového vinylu</t>
  </si>
  <si>
    <t>-724847558</t>
  </si>
  <si>
    <t>lepeno na stávající PVC</t>
  </si>
  <si>
    <t>15</t>
  </si>
  <si>
    <t>2841108</t>
  </si>
  <si>
    <t>vinyl sametový tl 5,0mm 1000x250 mm</t>
  </si>
  <si>
    <t>-686745436</t>
  </si>
  <si>
    <t xml:space="preserve">75,50*1,10 </t>
  </si>
  <si>
    <t>776591101</t>
  </si>
  <si>
    <t>M+D široká přechodová nerezová lišta</t>
  </si>
  <si>
    <t>m</t>
  </si>
  <si>
    <t>-1484240500</t>
  </si>
  <si>
    <t xml:space="preserve">půdorys - návrh - výkr. č.  D.1.4</t>
  </si>
  <si>
    <t xml:space="preserve">4,05+1,00+1,74+0,99                       "m.č. 1.01</t>
  </si>
  <si>
    <t xml:space="preserve">1,00                                                       "m.č. 1.04</t>
  </si>
  <si>
    <t>Součet</t>
  </si>
  <si>
    <t>17</t>
  </si>
  <si>
    <t>998776311</t>
  </si>
  <si>
    <t>Přesun hmot procentní pro podlahy povlakové ruční v objektech v do 6 m</t>
  </si>
  <si>
    <t>-1270032240</t>
  </si>
  <si>
    <t>Vedlejší rozpočtové náklady</t>
  </si>
  <si>
    <t>VRN3</t>
  </si>
  <si>
    <t>18</t>
  </si>
  <si>
    <t>030001001.1</t>
  </si>
  <si>
    <t>Zařízení staveniště, provoz, zrušení zařízení staveniště</t>
  </si>
  <si>
    <t>Kč</t>
  </si>
  <si>
    <t>1024</t>
  </si>
  <si>
    <t>258609477</t>
  </si>
  <si>
    <t>P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</si>
  <si>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</si>
  <si>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</si>
  <si>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</si>
  <si>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19</t>
  </si>
  <si>
    <t>045203000.1</t>
  </si>
  <si>
    <t xml:space="preserve">Kompletační a kordinační  činnost</t>
  </si>
  <si>
    <t>802920530</t>
  </si>
  <si>
    <t>Soupis:</t>
  </si>
  <si>
    <t>24-SO050-01.1 - D4.6 - Silnoproudé a slaboproudé onstalace a Slaboproud</t>
  </si>
  <si>
    <t>PSV - PSV</t>
  </si>
  <si>
    <t xml:space="preserve">    741, 742 - Elektroinstalace - silnoproud, slaboproud</t>
  </si>
  <si>
    <t>741, 742</t>
  </si>
  <si>
    <t>Elektroinstalace - silnoproud, slaboproud</t>
  </si>
  <si>
    <t>741-2</t>
  </si>
  <si>
    <t>Elektroinstalace - samostatný rozpočet</t>
  </si>
  <si>
    <t>souhrn</t>
  </si>
  <si>
    <t>1974449718</t>
  </si>
  <si>
    <t>24-SO050-01.2 - Interiér</t>
  </si>
  <si>
    <t>OST - Ostatní</t>
  </si>
  <si>
    <t>OST</t>
  </si>
  <si>
    <t>Ostatní</t>
  </si>
  <si>
    <t>0000</t>
  </si>
  <si>
    <t>Interiér - samostatný rozpočet</t>
  </si>
  <si>
    <t>512</t>
  </si>
  <si>
    <t>-400629433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</si>
</sst>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38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ROUND(AG100,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39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40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41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42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43</v>
      </c>
      <c r="E32" s="49"/>
      <c r="F32" s="32" t="s">
        <v>44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SUM(CD100:CD104),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SUM(BY100:BY104),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45</v>
      </c>
      <c r="G33" s="49"/>
      <c r="H33" s="49"/>
      <c r="I33" s="49"/>
      <c r="J33" s="49"/>
      <c r="K33" s="49"/>
      <c r="L33" s="50">
        <v>0.12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SUM(CE100:CE104),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SUM(BZ100:BZ104),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46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SUM(CF100:CF104),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47</v>
      </c>
      <c r="G35" s="49"/>
      <c r="H35" s="49"/>
      <c r="I35" s="49"/>
      <c r="J35" s="49"/>
      <c r="K35" s="49"/>
      <c r="L35" s="50">
        <v>0.12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SUM(CG100:CG104),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48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SUM(CH100:CH104),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49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50</v>
      </c>
      <c r="U38" s="56"/>
      <c r="V38" s="56"/>
      <c r="W38" s="56"/>
      <c r="X38" s="58" t="s">
        <v>51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52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53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54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55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54</v>
      </c>
      <c r="AI60" s="45"/>
      <c r="AJ60" s="45"/>
      <c r="AK60" s="45"/>
      <c r="AL60" s="45"/>
      <c r="AM60" s="66" t="s">
        <v>55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56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57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54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55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54</v>
      </c>
      <c r="AI75" s="45"/>
      <c r="AJ75" s="45"/>
      <c r="AK75" s="45"/>
      <c r="AL75" s="45"/>
      <c r="AM75" s="66" t="s">
        <v>55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58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24-SO050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MENDELU Shop - Brno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Pavilon X, Mendelova univerzita v Brně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1. 6. 2024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 xml:space="preserve"> Mendelova univerzita v Brně, Černá Pole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30</v>
      </c>
      <c r="AJ89" s="42"/>
      <c r="AK89" s="42"/>
      <c r="AL89" s="42"/>
      <c r="AM89" s="82" t="str">
        <f>IF(E17="","",E17)</f>
        <v>Ing. arch. David Vrtek</v>
      </c>
      <c r="AN89" s="73"/>
      <c r="AO89" s="73"/>
      <c r="AP89" s="73"/>
      <c r="AQ89" s="42"/>
      <c r="AR89" s="43"/>
      <c r="AS89" s="83" t="s">
        <v>59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28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 xml:space="preserve"> 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60</v>
      </c>
      <c r="D92" s="96"/>
      <c r="E92" s="96"/>
      <c r="F92" s="96"/>
      <c r="G92" s="96"/>
      <c r="H92" s="97"/>
      <c r="I92" s="98" t="s">
        <v>61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62</v>
      </c>
      <c r="AH92" s="96"/>
      <c r="AI92" s="96"/>
      <c r="AJ92" s="96"/>
      <c r="AK92" s="96"/>
      <c r="AL92" s="96"/>
      <c r="AM92" s="96"/>
      <c r="AN92" s="98" t="s">
        <v>63</v>
      </c>
      <c r="AO92" s="96"/>
      <c r="AP92" s="100"/>
      <c r="AQ92" s="101" t="s">
        <v>64</v>
      </c>
      <c r="AR92" s="43"/>
      <c r="AS92" s="102" t="s">
        <v>65</v>
      </c>
      <c r="AT92" s="103" t="s">
        <v>66</v>
      </c>
      <c r="AU92" s="103" t="s">
        <v>67</v>
      </c>
      <c r="AV92" s="103" t="s">
        <v>68</v>
      </c>
      <c r="AW92" s="103" t="s">
        <v>69</v>
      </c>
      <c r="AX92" s="103" t="s">
        <v>70</v>
      </c>
      <c r="AY92" s="103" t="s">
        <v>71</v>
      </c>
      <c r="AZ92" s="103" t="s">
        <v>72</v>
      </c>
      <c r="BA92" s="103" t="s">
        <v>73</v>
      </c>
      <c r="BB92" s="103" t="s">
        <v>74</v>
      </c>
      <c r="BC92" s="103" t="s">
        <v>75</v>
      </c>
      <c r="BD92" s="104" t="s">
        <v>76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77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78</v>
      </c>
      <c r="BT94" s="119" t="s">
        <v>79</v>
      </c>
      <c r="BU94" s="120" t="s">
        <v>80</v>
      </c>
      <c r="BV94" s="119" t="s">
        <v>81</v>
      </c>
      <c r="BW94" s="119" t="s">
        <v>5</v>
      </c>
      <c r="BX94" s="119" t="s">
        <v>82</v>
      </c>
      <c r="CL94" s="119" t="s">
        <v>1</v>
      </c>
    </row>
    <row r="95" s="7" customFormat="1" ht="37.5" customHeight="1">
      <c r="A95" s="7"/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ROUND(SUM(AG96:AG98),2)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85</v>
      </c>
      <c r="AR95" s="128"/>
      <c r="AS95" s="129">
        <f>ROUND(SUM(AS96:AS98),2)</f>
        <v>0</v>
      </c>
      <c r="AT95" s="130">
        <f>ROUND(SUM(AV95:AW95),2)</f>
        <v>0</v>
      </c>
      <c r="AU95" s="131">
        <f>ROUND(SUM(AU96:AU98),5)</f>
        <v>0</v>
      </c>
      <c r="AV95" s="130">
        <f>ROUND(AZ95*L32,2)</f>
        <v>0</v>
      </c>
      <c r="AW95" s="130">
        <f>ROUND(BA95*L33,2)</f>
        <v>0</v>
      </c>
      <c r="AX95" s="130">
        <f>ROUND(BB95*L32,2)</f>
        <v>0</v>
      </c>
      <c r="AY95" s="130">
        <f>ROUND(BC95*L33,2)</f>
        <v>0</v>
      </c>
      <c r="AZ95" s="130">
        <f>ROUND(SUM(AZ96:AZ98),2)</f>
        <v>0</v>
      </c>
      <c r="BA95" s="130">
        <f>ROUND(SUM(BA96:BA98),2)</f>
        <v>0</v>
      </c>
      <c r="BB95" s="130">
        <f>ROUND(SUM(BB96:BB98),2)</f>
        <v>0</v>
      </c>
      <c r="BC95" s="130">
        <f>ROUND(SUM(BC96:BC98),2)</f>
        <v>0</v>
      </c>
      <c r="BD95" s="132">
        <f>ROUND(SUM(BD96:BD98),2)</f>
        <v>0</v>
      </c>
      <c r="BE95" s="7"/>
      <c r="BS95" s="133" t="s">
        <v>78</v>
      </c>
      <c r="BT95" s="133" t="s">
        <v>86</v>
      </c>
      <c r="BV95" s="133" t="s">
        <v>81</v>
      </c>
      <c r="BW95" s="133" t="s">
        <v>87</v>
      </c>
      <c r="BX95" s="133" t="s">
        <v>5</v>
      </c>
      <c r="CL95" s="133" t="s">
        <v>1</v>
      </c>
      <c r="CM95" s="133" t="s">
        <v>88</v>
      </c>
    </row>
    <row r="96" s="4" customFormat="1" ht="35.25" customHeight="1">
      <c r="A96" s="134" t="s">
        <v>89</v>
      </c>
      <c r="B96" s="72"/>
      <c r="C96" s="135"/>
      <c r="D96" s="135"/>
      <c r="E96" s="136" t="s">
        <v>83</v>
      </c>
      <c r="F96" s="136"/>
      <c r="G96" s="136"/>
      <c r="H96" s="136"/>
      <c r="I96" s="136"/>
      <c r="J96" s="135"/>
      <c r="K96" s="136" t="s">
        <v>84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'24-SO050-01 - Arch. stave...'!J32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90</v>
      </c>
      <c r="AR96" s="74"/>
      <c r="AS96" s="139">
        <v>0</v>
      </c>
      <c r="AT96" s="140">
        <f>ROUND(SUM(AV96:AW96),2)</f>
        <v>0</v>
      </c>
      <c r="AU96" s="141">
        <f>'24-SO050-01 - Arch. stave...'!P136</f>
        <v>0</v>
      </c>
      <c r="AV96" s="140">
        <f>'24-SO050-01 - Arch. stave...'!J35</f>
        <v>0</v>
      </c>
      <c r="AW96" s="140">
        <f>'24-SO050-01 - Arch. stave...'!J36</f>
        <v>0</v>
      </c>
      <c r="AX96" s="140">
        <f>'24-SO050-01 - Arch. stave...'!J37</f>
        <v>0</v>
      </c>
      <c r="AY96" s="140">
        <f>'24-SO050-01 - Arch. stave...'!J38</f>
        <v>0</v>
      </c>
      <c r="AZ96" s="140">
        <f>'24-SO050-01 - Arch. stave...'!F35</f>
        <v>0</v>
      </c>
      <c r="BA96" s="140">
        <f>'24-SO050-01 - Arch. stave...'!F36</f>
        <v>0</v>
      </c>
      <c r="BB96" s="140">
        <f>'24-SO050-01 - Arch. stave...'!F37</f>
        <v>0</v>
      </c>
      <c r="BC96" s="140">
        <f>'24-SO050-01 - Arch. stave...'!F38</f>
        <v>0</v>
      </c>
      <c r="BD96" s="142">
        <f>'24-SO050-01 - Arch. stave...'!F39</f>
        <v>0</v>
      </c>
      <c r="BE96" s="4"/>
      <c r="BT96" s="143" t="s">
        <v>88</v>
      </c>
      <c r="BU96" s="143" t="s">
        <v>91</v>
      </c>
      <c r="BV96" s="143" t="s">
        <v>81</v>
      </c>
      <c r="BW96" s="143" t="s">
        <v>87</v>
      </c>
      <c r="BX96" s="143" t="s">
        <v>5</v>
      </c>
      <c r="CL96" s="143" t="s">
        <v>1</v>
      </c>
      <c r="CM96" s="143" t="s">
        <v>88</v>
      </c>
    </row>
    <row r="97" s="4" customFormat="1" ht="35.25" customHeight="1">
      <c r="A97" s="134" t="s">
        <v>89</v>
      </c>
      <c r="B97" s="72"/>
      <c r="C97" s="135"/>
      <c r="D97" s="135"/>
      <c r="E97" s="136" t="s">
        <v>92</v>
      </c>
      <c r="F97" s="136"/>
      <c r="G97" s="136"/>
      <c r="H97" s="136"/>
      <c r="I97" s="136"/>
      <c r="J97" s="135"/>
      <c r="K97" s="136" t="s">
        <v>93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'24-SO050-01.1 - D4.6 - Si...'!J34</f>
        <v>0</v>
      </c>
      <c r="AH97" s="135"/>
      <c r="AI97" s="135"/>
      <c r="AJ97" s="135"/>
      <c r="AK97" s="135"/>
      <c r="AL97" s="135"/>
      <c r="AM97" s="135"/>
      <c r="AN97" s="137">
        <f>SUM(AG97,AT97)</f>
        <v>0</v>
      </c>
      <c r="AO97" s="135"/>
      <c r="AP97" s="135"/>
      <c r="AQ97" s="138" t="s">
        <v>90</v>
      </c>
      <c r="AR97" s="74"/>
      <c r="AS97" s="139">
        <v>0</v>
      </c>
      <c r="AT97" s="140">
        <f>ROUND(SUM(AV97:AW97),2)</f>
        <v>0</v>
      </c>
      <c r="AU97" s="141">
        <f>'24-SO050-01.1 - D4.6 - Si...'!P132</f>
        <v>0</v>
      </c>
      <c r="AV97" s="140">
        <f>'24-SO050-01.1 - D4.6 - Si...'!J37</f>
        <v>0</v>
      </c>
      <c r="AW97" s="140">
        <f>'24-SO050-01.1 - D4.6 - Si...'!J38</f>
        <v>0</v>
      </c>
      <c r="AX97" s="140">
        <f>'24-SO050-01.1 - D4.6 - Si...'!J39</f>
        <v>0</v>
      </c>
      <c r="AY97" s="140">
        <f>'24-SO050-01.1 - D4.6 - Si...'!J40</f>
        <v>0</v>
      </c>
      <c r="AZ97" s="140">
        <f>'24-SO050-01.1 - D4.6 - Si...'!F37</f>
        <v>0</v>
      </c>
      <c r="BA97" s="140">
        <f>'24-SO050-01.1 - D4.6 - Si...'!F38</f>
        <v>0</v>
      </c>
      <c r="BB97" s="140">
        <f>'24-SO050-01.1 - D4.6 - Si...'!F39</f>
        <v>0</v>
      </c>
      <c r="BC97" s="140">
        <f>'24-SO050-01.1 - D4.6 - Si...'!F40</f>
        <v>0</v>
      </c>
      <c r="BD97" s="142">
        <f>'24-SO050-01.1 - D4.6 - Si...'!F41</f>
        <v>0</v>
      </c>
      <c r="BE97" s="4"/>
      <c r="BT97" s="143" t="s">
        <v>88</v>
      </c>
      <c r="BV97" s="143" t="s">
        <v>81</v>
      </c>
      <c r="BW97" s="143" t="s">
        <v>94</v>
      </c>
      <c r="BX97" s="143" t="s">
        <v>87</v>
      </c>
      <c r="CL97" s="143" t="s">
        <v>1</v>
      </c>
    </row>
    <row r="98" s="4" customFormat="1" ht="35.25" customHeight="1">
      <c r="A98" s="134" t="s">
        <v>89</v>
      </c>
      <c r="B98" s="72"/>
      <c r="C98" s="135"/>
      <c r="D98" s="135"/>
      <c r="E98" s="136" t="s">
        <v>95</v>
      </c>
      <c r="F98" s="136"/>
      <c r="G98" s="136"/>
      <c r="H98" s="136"/>
      <c r="I98" s="136"/>
      <c r="J98" s="135"/>
      <c r="K98" s="136" t="s">
        <v>96</v>
      </c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7">
        <f>'24-SO050-01.2 - Interiér'!J34</f>
        <v>0</v>
      </c>
      <c r="AH98" s="135"/>
      <c r="AI98" s="135"/>
      <c r="AJ98" s="135"/>
      <c r="AK98" s="135"/>
      <c r="AL98" s="135"/>
      <c r="AM98" s="135"/>
      <c r="AN98" s="137">
        <f>SUM(AG98,AT98)</f>
        <v>0</v>
      </c>
      <c r="AO98" s="135"/>
      <c r="AP98" s="135"/>
      <c r="AQ98" s="138" t="s">
        <v>90</v>
      </c>
      <c r="AR98" s="74"/>
      <c r="AS98" s="144">
        <v>0</v>
      </c>
      <c r="AT98" s="145">
        <f>ROUND(SUM(AV98:AW98),2)</f>
        <v>0</v>
      </c>
      <c r="AU98" s="146">
        <f>'24-SO050-01.2 - Interiér'!P131</f>
        <v>0</v>
      </c>
      <c r="AV98" s="145">
        <f>'24-SO050-01.2 - Interiér'!J37</f>
        <v>0</v>
      </c>
      <c r="AW98" s="145">
        <f>'24-SO050-01.2 - Interiér'!J38</f>
        <v>0</v>
      </c>
      <c r="AX98" s="145">
        <f>'24-SO050-01.2 - Interiér'!J39</f>
        <v>0</v>
      </c>
      <c r="AY98" s="145">
        <f>'24-SO050-01.2 - Interiér'!J40</f>
        <v>0</v>
      </c>
      <c r="AZ98" s="145">
        <f>'24-SO050-01.2 - Interiér'!F37</f>
        <v>0</v>
      </c>
      <c r="BA98" s="145">
        <f>'24-SO050-01.2 - Interiér'!F38</f>
        <v>0</v>
      </c>
      <c r="BB98" s="145">
        <f>'24-SO050-01.2 - Interiér'!F39</f>
        <v>0</v>
      </c>
      <c r="BC98" s="145">
        <f>'24-SO050-01.2 - Interiér'!F40</f>
        <v>0</v>
      </c>
      <c r="BD98" s="147">
        <f>'24-SO050-01.2 - Interiér'!F41</f>
        <v>0</v>
      </c>
      <c r="BE98" s="4"/>
      <c r="BT98" s="143" t="s">
        <v>88</v>
      </c>
      <c r="BV98" s="143" t="s">
        <v>81</v>
      </c>
      <c r="BW98" s="143" t="s">
        <v>97</v>
      </c>
      <c r="BX98" s="143" t="s">
        <v>87</v>
      </c>
      <c r="CL98" s="143" t="s">
        <v>1</v>
      </c>
    </row>
    <row r="99">
      <c r="B99" s="21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0"/>
    </row>
    <row r="100" s="2" customFormat="1" ht="30" customHeight="1">
      <c r="A100" s="40"/>
      <c r="B100" s="41"/>
      <c r="C100" s="109" t="s">
        <v>98</v>
      </c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112">
        <f>ROUND(SUM(AG101:AG104), 2)</f>
        <v>0</v>
      </c>
      <c r="AH100" s="112"/>
      <c r="AI100" s="112"/>
      <c r="AJ100" s="112"/>
      <c r="AK100" s="112"/>
      <c r="AL100" s="112"/>
      <c r="AM100" s="112"/>
      <c r="AN100" s="112">
        <f>ROUND(SUM(AN101:AN104), 2)</f>
        <v>0</v>
      </c>
      <c r="AO100" s="112"/>
      <c r="AP100" s="112"/>
      <c r="AQ100" s="148"/>
      <c r="AR100" s="43"/>
      <c r="AS100" s="102" t="s">
        <v>99</v>
      </c>
      <c r="AT100" s="103" t="s">
        <v>100</v>
      </c>
      <c r="AU100" s="103" t="s">
        <v>43</v>
      </c>
      <c r="AV100" s="104" t="s">
        <v>66</v>
      </c>
      <c r="AW100" s="40"/>
      <c r="AX100" s="40"/>
      <c r="AY100" s="40"/>
      <c r="AZ100" s="40"/>
      <c r="BA100" s="40"/>
      <c r="BB100" s="40"/>
      <c r="BC100" s="40"/>
      <c r="BD100" s="40"/>
      <c r="BE100" s="40"/>
    </row>
    <row r="101" s="2" customFormat="1" ht="19.92" customHeight="1">
      <c r="A101" s="40"/>
      <c r="B101" s="41"/>
      <c r="C101" s="42"/>
      <c r="D101" s="149" t="s">
        <v>101</v>
      </c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42"/>
      <c r="AD101" s="42"/>
      <c r="AE101" s="42"/>
      <c r="AF101" s="42"/>
      <c r="AG101" s="150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51">
        <v>0</v>
      </c>
      <c r="AT101" s="152" t="s">
        <v>102</v>
      </c>
      <c r="AU101" s="152" t="s">
        <v>44</v>
      </c>
      <c r="AV101" s="142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103</v>
      </c>
      <c r="BY101" s="153">
        <f>IF(AU101="základní",AV101,0)</f>
        <v>0</v>
      </c>
      <c r="BZ101" s="153">
        <f>IF(AU101="snížená",AV101,0)</f>
        <v>0</v>
      </c>
      <c r="CA101" s="153">
        <v>0</v>
      </c>
      <c r="CB101" s="153">
        <v>0</v>
      </c>
      <c r="CC101" s="153">
        <v>0</v>
      </c>
      <c r="CD101" s="153">
        <f>IF(AU101="základní",AG101,0)</f>
        <v>0</v>
      </c>
      <c r="CE101" s="153">
        <f>IF(AU101="snížená",AG101,0)</f>
        <v>0</v>
      </c>
      <c r="CF101" s="153">
        <f>IF(AU101="zákl. přenesená",AG101,0)</f>
        <v>0</v>
      </c>
      <c r="CG101" s="153">
        <f>IF(AU101="sníž. přenesená",AG101,0)</f>
        <v>0</v>
      </c>
      <c r="CH101" s="153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>x</v>
      </c>
    </row>
    <row r="102" s="2" customFormat="1" ht="19.92" customHeight="1">
      <c r="A102" s="40"/>
      <c r="B102" s="41"/>
      <c r="C102" s="42"/>
      <c r="D102" s="154" t="s">
        <v>104</v>
      </c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42"/>
      <c r="AD102" s="42"/>
      <c r="AE102" s="42"/>
      <c r="AF102" s="42"/>
      <c r="AG102" s="150">
        <f>ROUND(AG94 * AS102, 2)</f>
        <v>0</v>
      </c>
      <c r="AH102" s="137"/>
      <c r="AI102" s="137"/>
      <c r="AJ102" s="137"/>
      <c r="AK102" s="137"/>
      <c r="AL102" s="137"/>
      <c r="AM102" s="137"/>
      <c r="AN102" s="137">
        <f>ROUND(AG102 + AV102, 2)</f>
        <v>0</v>
      </c>
      <c r="AO102" s="137"/>
      <c r="AP102" s="137"/>
      <c r="AQ102" s="42"/>
      <c r="AR102" s="43"/>
      <c r="AS102" s="151">
        <v>0</v>
      </c>
      <c r="AT102" s="152" t="s">
        <v>102</v>
      </c>
      <c r="AU102" s="152" t="s">
        <v>44</v>
      </c>
      <c r="AV102" s="142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105</v>
      </c>
      <c r="BY102" s="153">
        <f>IF(AU102="základní",AV102,0)</f>
        <v>0</v>
      </c>
      <c r="BZ102" s="153">
        <f>IF(AU102="snížená",AV102,0)</f>
        <v>0</v>
      </c>
      <c r="CA102" s="153">
        <v>0</v>
      </c>
      <c r="CB102" s="153">
        <v>0</v>
      </c>
      <c r="CC102" s="153">
        <v>0</v>
      </c>
      <c r="CD102" s="153">
        <f>IF(AU102="základní",AG102,0)</f>
        <v>0</v>
      </c>
      <c r="CE102" s="153">
        <f>IF(AU102="snížená",AG102,0)</f>
        <v>0</v>
      </c>
      <c r="CF102" s="153">
        <f>IF(AU102="zákl. přenesená",AG102,0)</f>
        <v>0</v>
      </c>
      <c r="CG102" s="153">
        <f>IF(AU102="sníž. přenesená",AG102,0)</f>
        <v>0</v>
      </c>
      <c r="CH102" s="153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9.92" customHeight="1">
      <c r="A103" s="40"/>
      <c r="B103" s="41"/>
      <c r="C103" s="42"/>
      <c r="D103" s="154" t="s">
        <v>104</v>
      </c>
      <c r="E103" s="149"/>
      <c r="F103" s="149"/>
      <c r="G103" s="149"/>
      <c r="H103" s="149"/>
      <c r="I103" s="149"/>
      <c r="J103" s="149"/>
      <c r="K103" s="149"/>
      <c r="L103" s="149"/>
      <c r="M103" s="149"/>
      <c r="N103" s="149"/>
      <c r="O103" s="149"/>
      <c r="P103" s="149"/>
      <c r="Q103" s="149"/>
      <c r="R103" s="149"/>
      <c r="S103" s="149"/>
      <c r="T103" s="149"/>
      <c r="U103" s="149"/>
      <c r="V103" s="149"/>
      <c r="W103" s="149"/>
      <c r="X103" s="149"/>
      <c r="Y103" s="149"/>
      <c r="Z103" s="149"/>
      <c r="AA103" s="149"/>
      <c r="AB103" s="149"/>
      <c r="AC103" s="42"/>
      <c r="AD103" s="42"/>
      <c r="AE103" s="42"/>
      <c r="AF103" s="42"/>
      <c r="AG103" s="150">
        <f>ROUND(AG94 * AS103, 2)</f>
        <v>0</v>
      </c>
      <c r="AH103" s="137"/>
      <c r="AI103" s="137"/>
      <c r="AJ103" s="137"/>
      <c r="AK103" s="137"/>
      <c r="AL103" s="137"/>
      <c r="AM103" s="137"/>
      <c r="AN103" s="137">
        <f>ROUND(AG103 + AV103, 2)</f>
        <v>0</v>
      </c>
      <c r="AO103" s="137"/>
      <c r="AP103" s="137"/>
      <c r="AQ103" s="42"/>
      <c r="AR103" s="43"/>
      <c r="AS103" s="151">
        <v>0</v>
      </c>
      <c r="AT103" s="152" t="s">
        <v>102</v>
      </c>
      <c r="AU103" s="152" t="s">
        <v>44</v>
      </c>
      <c r="AV103" s="142">
        <f>ROUND(IF(AU103="základní",AG103*L32,IF(AU103="snížená",AG103*L33,0)), 2)</f>
        <v>0</v>
      </c>
      <c r="AW103" s="40"/>
      <c r="AX103" s="40"/>
      <c r="AY103" s="40"/>
      <c r="AZ103" s="40"/>
      <c r="BA103" s="40"/>
      <c r="BB103" s="40"/>
      <c r="BC103" s="40"/>
      <c r="BD103" s="40"/>
      <c r="BE103" s="40"/>
      <c r="BV103" s="17" t="s">
        <v>105</v>
      </c>
      <c r="BY103" s="153">
        <f>IF(AU103="základní",AV103,0)</f>
        <v>0</v>
      </c>
      <c r="BZ103" s="153">
        <f>IF(AU103="snížená",AV103,0)</f>
        <v>0</v>
      </c>
      <c r="CA103" s="153">
        <v>0</v>
      </c>
      <c r="CB103" s="153">
        <v>0</v>
      </c>
      <c r="CC103" s="153">
        <v>0</v>
      </c>
      <c r="CD103" s="153">
        <f>IF(AU103="základní",AG103,0)</f>
        <v>0</v>
      </c>
      <c r="CE103" s="153">
        <f>IF(AU103="snížená",AG103,0)</f>
        <v>0</v>
      </c>
      <c r="CF103" s="153">
        <f>IF(AU103="zákl. přenesená",AG103,0)</f>
        <v>0</v>
      </c>
      <c r="CG103" s="153">
        <f>IF(AU103="sníž. přenesená",AG103,0)</f>
        <v>0</v>
      </c>
      <c r="CH103" s="153">
        <f>IF(AU103="nulová",AG103,0)</f>
        <v>0</v>
      </c>
      <c r="CI103" s="17">
        <f>IF(AU103="základní",1,IF(AU103="snížená",2,IF(AU103="zákl. přenesená",4,IF(AU103="sníž. přenesená",5,3))))</f>
        <v>1</v>
      </c>
      <c r="CJ103" s="17">
        <f>IF(AT103="stavební čast",1,IF(AT103="investiční čast",2,3))</f>
        <v>1</v>
      </c>
      <c r="CK103" s="17" t="str">
        <f>IF(D103="Vyplň vlastní","","x")</f>
        <v/>
      </c>
    </row>
    <row r="104" s="2" customFormat="1" ht="19.92" customHeight="1">
      <c r="A104" s="40"/>
      <c r="B104" s="41"/>
      <c r="C104" s="42"/>
      <c r="D104" s="154" t="s">
        <v>104</v>
      </c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49"/>
      <c r="Y104" s="149"/>
      <c r="Z104" s="149"/>
      <c r="AA104" s="149"/>
      <c r="AB104" s="149"/>
      <c r="AC104" s="42"/>
      <c r="AD104" s="42"/>
      <c r="AE104" s="42"/>
      <c r="AF104" s="42"/>
      <c r="AG104" s="150">
        <f>ROUND(AG94 * AS104, 2)</f>
        <v>0</v>
      </c>
      <c r="AH104" s="137"/>
      <c r="AI104" s="137"/>
      <c r="AJ104" s="137"/>
      <c r="AK104" s="137"/>
      <c r="AL104" s="137"/>
      <c r="AM104" s="137"/>
      <c r="AN104" s="137">
        <f>ROUND(AG104 + AV104, 2)</f>
        <v>0</v>
      </c>
      <c r="AO104" s="137"/>
      <c r="AP104" s="137"/>
      <c r="AQ104" s="42"/>
      <c r="AR104" s="43"/>
      <c r="AS104" s="155">
        <v>0</v>
      </c>
      <c r="AT104" s="156" t="s">
        <v>102</v>
      </c>
      <c r="AU104" s="156" t="s">
        <v>44</v>
      </c>
      <c r="AV104" s="147">
        <f>ROUND(IF(AU104="základní",AG104*L32,IF(AU104="snížená",AG104*L33,0)), 2)</f>
        <v>0</v>
      </c>
      <c r="AW104" s="40"/>
      <c r="AX104" s="40"/>
      <c r="AY104" s="40"/>
      <c r="AZ104" s="40"/>
      <c r="BA104" s="40"/>
      <c r="BB104" s="40"/>
      <c r="BC104" s="40"/>
      <c r="BD104" s="40"/>
      <c r="BE104" s="40"/>
      <c r="BV104" s="17" t="s">
        <v>105</v>
      </c>
      <c r="BY104" s="153">
        <f>IF(AU104="základní",AV104,0)</f>
        <v>0</v>
      </c>
      <c r="BZ104" s="153">
        <f>IF(AU104="snížená",AV104,0)</f>
        <v>0</v>
      </c>
      <c r="CA104" s="153">
        <v>0</v>
      </c>
      <c r="CB104" s="153">
        <v>0</v>
      </c>
      <c r="CC104" s="153">
        <v>0</v>
      </c>
      <c r="CD104" s="153">
        <f>IF(AU104="základní",AG104,0)</f>
        <v>0</v>
      </c>
      <c r="CE104" s="153">
        <f>IF(AU104="snížená",AG104,0)</f>
        <v>0</v>
      </c>
      <c r="CF104" s="153">
        <f>IF(AU104="zákl. přenesená",AG104,0)</f>
        <v>0</v>
      </c>
      <c r="CG104" s="153">
        <f>IF(AU104="sníž. přenesená",AG104,0)</f>
        <v>0</v>
      </c>
      <c r="CH104" s="153">
        <f>IF(AU104="nulová",AG104,0)</f>
        <v>0</v>
      </c>
      <c r="CI104" s="17">
        <f>IF(AU104="základní",1,IF(AU104="snížená",2,IF(AU104="zákl. přenesená",4,IF(AU104="sníž. přenesená",5,3))))</f>
        <v>1</v>
      </c>
      <c r="CJ104" s="17">
        <f>IF(AT104="stavební čast",1,IF(AT104="investiční čast",2,3))</f>
        <v>1</v>
      </c>
      <c r="CK104" s="17" t="str">
        <f>IF(D104="Vyplň vlastní","","x")</f>
        <v/>
      </c>
    </row>
    <row r="105" s="2" customFormat="1" ht="10.8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  <row r="106" s="2" customFormat="1" ht="30" customHeight="1">
      <c r="A106" s="40"/>
      <c r="B106" s="41"/>
      <c r="C106" s="157" t="s">
        <v>106</v>
      </c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58"/>
      <c r="Z106" s="158"/>
      <c r="AA106" s="158"/>
      <c r="AB106" s="158"/>
      <c r="AC106" s="158"/>
      <c r="AD106" s="158"/>
      <c r="AE106" s="158"/>
      <c r="AF106" s="158"/>
      <c r="AG106" s="159">
        <f>ROUND(AG94 + AG100, 2)</f>
        <v>0</v>
      </c>
      <c r="AH106" s="159"/>
      <c r="AI106" s="159"/>
      <c r="AJ106" s="159"/>
      <c r="AK106" s="159"/>
      <c r="AL106" s="159"/>
      <c r="AM106" s="159"/>
      <c r="AN106" s="159">
        <f>ROUND(AN94 + AN100, 2)</f>
        <v>0</v>
      </c>
      <c r="AO106" s="159"/>
      <c r="AP106" s="159"/>
      <c r="AQ106" s="158"/>
      <c r="AR106" s="43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</row>
    <row r="107" s="2" customFormat="1" ht="6.96" customHeight="1">
      <c r="A107" s="40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  <c r="AN107" s="69"/>
      <c r="AO107" s="69"/>
      <c r="AP107" s="69"/>
      <c r="AQ107" s="69"/>
      <c r="AR107" s="43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</row>
  </sheetData>
  <sheetProtection sheet="1" formatColumns="0" formatRows="0" objects="1" scenarios="1" spinCount="100000" saltValue="y+rajsavDTDpUA1okH/PbAaAvNenqa8zPTfH1MP7eHwlrbYTzVlHbyUnwMDG9z7narj637SfHVakKbqMhu4WCw==" hashValue="ttWCEtSs4tLxCIKuxtgos/LqLsjd85OWYmjctf+5fgTKVUqaXfo6cCcbozv6uGoqH4M0d9o4heaxmXBuZ3cSBw==" algorithmName="SHA-512" password="CC35"/>
  <mergeCells count="7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AN98:AP98"/>
    <mergeCell ref="AG98:AM98"/>
    <mergeCell ref="E98:I98"/>
    <mergeCell ref="K98:AF98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AG94:AM94"/>
    <mergeCell ref="AN94:AP94"/>
    <mergeCell ref="AG100:AM100"/>
    <mergeCell ref="AN100:AP100"/>
    <mergeCell ref="AG106:AM106"/>
    <mergeCell ref="AN106:AP106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0:AU10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0:AT104">
      <formula1>"stavební čast, technologická čast, investiční čast"</formula1>
    </dataValidation>
  </dataValidations>
  <hyperlinks>
    <hyperlink ref="A96" location="'24-SO050-01 - Arch. stave...'!C2" display="/"/>
    <hyperlink ref="A97" location="'24-SO050-01.1 - D4.6 - Si...'!C2" display="/"/>
    <hyperlink ref="A98" location="'24-SO050-01.2 - Interiér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20"/>
      <c r="AT3" s="17" t="s">
        <v>88</v>
      </c>
    </row>
    <row r="4" s="1" customFormat="1" ht="24.96" customHeight="1">
      <c r="B4" s="20"/>
      <c r="D4" s="162" t="s">
        <v>107</v>
      </c>
      <c r="L4" s="20"/>
      <c r="M4" s="16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64" t="s">
        <v>16</v>
      </c>
      <c r="L6" s="20"/>
    </row>
    <row r="7" s="1" customFormat="1" ht="16.5" customHeight="1">
      <c r="B7" s="20"/>
      <c r="E7" s="165" t="str">
        <f>'Rekapitulace stavby'!K6</f>
        <v>MENDELU Shop - Brno</v>
      </c>
      <c r="F7" s="164"/>
      <c r="G7" s="164"/>
      <c r="H7" s="164"/>
      <c r="L7" s="20"/>
    </row>
    <row r="8" s="2" customFormat="1" ht="12" customHeight="1">
      <c r="A8" s="40"/>
      <c r="B8" s="43"/>
      <c r="C8" s="40"/>
      <c r="D8" s="164" t="s">
        <v>108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66" t="s">
        <v>109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64" t="s">
        <v>18</v>
      </c>
      <c r="E11" s="40"/>
      <c r="F11" s="143" t="s">
        <v>1</v>
      </c>
      <c r="G11" s="40"/>
      <c r="H11" s="40"/>
      <c r="I11" s="164" t="s">
        <v>19</v>
      </c>
      <c r="J11" s="143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64" t="s">
        <v>20</v>
      </c>
      <c r="E12" s="40"/>
      <c r="F12" s="143" t="s">
        <v>21</v>
      </c>
      <c r="G12" s="40"/>
      <c r="H12" s="40"/>
      <c r="I12" s="164" t="s">
        <v>22</v>
      </c>
      <c r="J12" s="167" t="str">
        <f>'Rekapitulace stavby'!AN8</f>
        <v>1. 6. 2024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4" t="s">
        <v>24</v>
      </c>
      <c r="E14" s="40"/>
      <c r="F14" s="40"/>
      <c r="G14" s="40"/>
      <c r="H14" s="40"/>
      <c r="I14" s="164" t="s">
        <v>25</v>
      </c>
      <c r="J14" s="143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43" t="s">
        <v>26</v>
      </c>
      <c r="F15" s="40"/>
      <c r="G15" s="40"/>
      <c r="H15" s="40"/>
      <c r="I15" s="164" t="s">
        <v>27</v>
      </c>
      <c r="J15" s="143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64" t="s">
        <v>28</v>
      </c>
      <c r="E17" s="40"/>
      <c r="F17" s="40"/>
      <c r="G17" s="40"/>
      <c r="H17" s="40"/>
      <c r="I17" s="164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43"/>
      <c r="G18" s="143"/>
      <c r="H18" s="143"/>
      <c r="I18" s="164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64" t="s">
        <v>30</v>
      </c>
      <c r="E20" s="40"/>
      <c r="F20" s="40"/>
      <c r="G20" s="40"/>
      <c r="H20" s="40"/>
      <c r="I20" s="164" t="s">
        <v>25</v>
      </c>
      <c r="J20" s="143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43" t="s">
        <v>31</v>
      </c>
      <c r="F21" s="40"/>
      <c r="G21" s="40"/>
      <c r="H21" s="40"/>
      <c r="I21" s="164" t="s">
        <v>27</v>
      </c>
      <c r="J21" s="143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64" t="s">
        <v>33</v>
      </c>
      <c r="E23" s="40"/>
      <c r="F23" s="40"/>
      <c r="G23" s="40"/>
      <c r="H23" s="40"/>
      <c r="I23" s="164" t="s">
        <v>25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43" t="s">
        <v>110</v>
      </c>
      <c r="F24" s="40"/>
      <c r="G24" s="40"/>
      <c r="H24" s="40"/>
      <c r="I24" s="164" t="s">
        <v>27</v>
      </c>
      <c r="J24" s="143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64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8"/>
      <c r="B27" s="169"/>
      <c r="C27" s="168"/>
      <c r="D27" s="168"/>
      <c r="E27" s="170" t="s">
        <v>1</v>
      </c>
      <c r="F27" s="170"/>
      <c r="G27" s="170"/>
      <c r="H27" s="170"/>
      <c r="I27" s="168"/>
      <c r="J27" s="168"/>
      <c r="K27" s="168"/>
      <c r="L27" s="171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72"/>
      <c r="E29" s="172"/>
      <c r="F29" s="172"/>
      <c r="G29" s="172"/>
      <c r="H29" s="172"/>
      <c r="I29" s="172"/>
      <c r="J29" s="172"/>
      <c r="K29" s="172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43" t="s">
        <v>111</v>
      </c>
      <c r="E30" s="40"/>
      <c r="F30" s="40"/>
      <c r="G30" s="40"/>
      <c r="H30" s="40"/>
      <c r="I30" s="40"/>
      <c r="J30" s="173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74" t="s">
        <v>101</v>
      </c>
      <c r="E31" s="40"/>
      <c r="F31" s="40"/>
      <c r="G31" s="40"/>
      <c r="H31" s="40"/>
      <c r="I31" s="40"/>
      <c r="J31" s="173">
        <f>J109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75" t="s">
        <v>39</v>
      </c>
      <c r="E32" s="40"/>
      <c r="F32" s="40"/>
      <c r="G32" s="40"/>
      <c r="H32" s="40"/>
      <c r="I32" s="40"/>
      <c r="J32" s="176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72"/>
      <c r="E33" s="172"/>
      <c r="F33" s="172"/>
      <c r="G33" s="172"/>
      <c r="H33" s="172"/>
      <c r="I33" s="172"/>
      <c r="J33" s="172"/>
      <c r="K33" s="172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77" t="s">
        <v>41</v>
      </c>
      <c r="G34" s="40"/>
      <c r="H34" s="40"/>
      <c r="I34" s="177" t="s">
        <v>40</v>
      </c>
      <c r="J34" s="177" t="s">
        <v>42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78" t="s">
        <v>43</v>
      </c>
      <c r="E35" s="164" t="s">
        <v>44</v>
      </c>
      <c r="F35" s="179">
        <f>ROUND((SUM(BE109:BE116) + SUM(BE136:BE190)),  2)</f>
        <v>0</v>
      </c>
      <c r="G35" s="40"/>
      <c r="H35" s="40"/>
      <c r="I35" s="180">
        <v>0.20999999999999999</v>
      </c>
      <c r="J35" s="179">
        <f>ROUND(((SUM(BE109:BE116) + SUM(BE136:BE190))*I35),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64" t="s">
        <v>45</v>
      </c>
      <c r="F36" s="179">
        <f>ROUND((SUM(BF109:BF116) + SUM(BF136:BF190)),  2)</f>
        <v>0</v>
      </c>
      <c r="G36" s="40"/>
      <c r="H36" s="40"/>
      <c r="I36" s="180">
        <v>0.12</v>
      </c>
      <c r="J36" s="179">
        <f>ROUND(((SUM(BF109:BF116) + SUM(BF136:BF190))*I36),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64" t="s">
        <v>46</v>
      </c>
      <c r="F37" s="179">
        <f>ROUND((SUM(BG109:BG116) + SUM(BG136:BG190)),  2)</f>
        <v>0</v>
      </c>
      <c r="G37" s="40"/>
      <c r="H37" s="40"/>
      <c r="I37" s="180">
        <v>0.20999999999999999</v>
      </c>
      <c r="J37" s="179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64" t="s">
        <v>47</v>
      </c>
      <c r="F38" s="179">
        <f>ROUND((SUM(BH109:BH116) + SUM(BH136:BH190)),  2)</f>
        <v>0</v>
      </c>
      <c r="G38" s="40"/>
      <c r="H38" s="40"/>
      <c r="I38" s="180">
        <v>0.12</v>
      </c>
      <c r="J38" s="179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4" t="s">
        <v>48</v>
      </c>
      <c r="F39" s="179">
        <f>ROUND((SUM(BI109:BI116) + SUM(BI136:BI190)),  2)</f>
        <v>0</v>
      </c>
      <c r="G39" s="40"/>
      <c r="H39" s="40"/>
      <c r="I39" s="180">
        <v>0</v>
      </c>
      <c r="J39" s="179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81"/>
      <c r="D41" s="182" t="s">
        <v>49</v>
      </c>
      <c r="E41" s="183"/>
      <c r="F41" s="183"/>
      <c r="G41" s="184" t="s">
        <v>50</v>
      </c>
      <c r="H41" s="185" t="s">
        <v>51</v>
      </c>
      <c r="I41" s="183"/>
      <c r="J41" s="186">
        <f>SUM(J32:J39)</f>
        <v>0</v>
      </c>
      <c r="K41" s="187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8" t="s">
        <v>52</v>
      </c>
      <c r="E50" s="189"/>
      <c r="F50" s="189"/>
      <c r="G50" s="188" t="s">
        <v>53</v>
      </c>
      <c r="H50" s="189"/>
      <c r="I50" s="189"/>
      <c r="J50" s="189"/>
      <c r="K50" s="189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0" t="s">
        <v>54</v>
      </c>
      <c r="E61" s="191"/>
      <c r="F61" s="192" t="s">
        <v>55</v>
      </c>
      <c r="G61" s="190" t="s">
        <v>54</v>
      </c>
      <c r="H61" s="191"/>
      <c r="I61" s="191"/>
      <c r="J61" s="193" t="s">
        <v>55</v>
      </c>
      <c r="K61" s="191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8" t="s">
        <v>56</v>
      </c>
      <c r="E65" s="194"/>
      <c r="F65" s="194"/>
      <c r="G65" s="188" t="s">
        <v>57</v>
      </c>
      <c r="H65" s="194"/>
      <c r="I65" s="194"/>
      <c r="J65" s="194"/>
      <c r="K65" s="194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0" t="s">
        <v>54</v>
      </c>
      <c r="E76" s="191"/>
      <c r="F76" s="192" t="s">
        <v>55</v>
      </c>
      <c r="G76" s="190" t="s">
        <v>54</v>
      </c>
      <c r="H76" s="191"/>
      <c r="I76" s="191"/>
      <c r="J76" s="193" t="s">
        <v>55</v>
      </c>
      <c r="K76" s="191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5"/>
      <c r="C77" s="196"/>
      <c r="D77" s="196"/>
      <c r="E77" s="196"/>
      <c r="F77" s="196"/>
      <c r="G77" s="196"/>
      <c r="H77" s="196"/>
      <c r="I77" s="196"/>
      <c r="J77" s="196"/>
      <c r="K77" s="196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7"/>
      <c r="C81" s="198"/>
      <c r="D81" s="198"/>
      <c r="E81" s="198"/>
      <c r="F81" s="198"/>
      <c r="G81" s="198"/>
      <c r="H81" s="198"/>
      <c r="I81" s="198"/>
      <c r="J81" s="198"/>
      <c r="K81" s="198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112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9" t="str">
        <f>E7</f>
        <v>MENDELU Shop - Brno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108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24-SO050-01 - Arch. stavební a konstrukční řešení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>Pavilon X, Mendelova univerzita v Brně</v>
      </c>
      <c r="G89" s="42"/>
      <c r="H89" s="42"/>
      <c r="I89" s="32" t="s">
        <v>22</v>
      </c>
      <c r="J89" s="81" t="str">
        <f>IF(J12="","",J12)</f>
        <v>1. 6. 2024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 xml:space="preserve"> Mendelova univerzita v Brně, Černá Pole</v>
      </c>
      <c r="G91" s="42"/>
      <c r="H91" s="42"/>
      <c r="I91" s="32" t="s">
        <v>30</v>
      </c>
      <c r="J91" s="36" t="str">
        <f>E21</f>
        <v>Ing. arch. David Vrtek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33</v>
      </c>
      <c r="J92" s="36" t="str">
        <f>E24</f>
        <v>Votavová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200" t="s">
        <v>113</v>
      </c>
      <c r="D94" s="158"/>
      <c r="E94" s="158"/>
      <c r="F94" s="158"/>
      <c r="G94" s="158"/>
      <c r="H94" s="158"/>
      <c r="I94" s="158"/>
      <c r="J94" s="201" t="s">
        <v>114</v>
      </c>
      <c r="K94" s="158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202" t="s">
        <v>115</v>
      </c>
      <c r="D96" s="42"/>
      <c r="E96" s="42"/>
      <c r="F96" s="42"/>
      <c r="G96" s="42"/>
      <c r="H96" s="42"/>
      <c r="I96" s="42"/>
      <c r="J96" s="112">
        <f>J136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116</v>
      </c>
    </row>
    <row r="97" s="9" customFormat="1" ht="24.96" customHeight="1">
      <c r="A97" s="9"/>
      <c r="B97" s="203"/>
      <c r="C97" s="204"/>
      <c r="D97" s="205" t="s">
        <v>117</v>
      </c>
      <c r="E97" s="206"/>
      <c r="F97" s="206"/>
      <c r="G97" s="206"/>
      <c r="H97" s="206"/>
      <c r="I97" s="206"/>
      <c r="J97" s="207">
        <f>J137</f>
        <v>0</v>
      </c>
      <c r="K97" s="204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135"/>
      <c r="D98" s="210" t="s">
        <v>118</v>
      </c>
      <c r="E98" s="211"/>
      <c r="F98" s="211"/>
      <c r="G98" s="211"/>
      <c r="H98" s="211"/>
      <c r="I98" s="211"/>
      <c r="J98" s="212">
        <f>J138</f>
        <v>0</v>
      </c>
      <c r="K98" s="135"/>
      <c r="L98" s="2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9"/>
      <c r="C99" s="135"/>
      <c r="D99" s="210" t="s">
        <v>119</v>
      </c>
      <c r="E99" s="211"/>
      <c r="F99" s="211"/>
      <c r="G99" s="211"/>
      <c r="H99" s="211"/>
      <c r="I99" s="211"/>
      <c r="J99" s="212">
        <f>J142</f>
        <v>0</v>
      </c>
      <c r="K99" s="135"/>
      <c r="L99" s="21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203"/>
      <c r="C100" s="204"/>
      <c r="D100" s="205" t="s">
        <v>120</v>
      </c>
      <c r="E100" s="206"/>
      <c r="F100" s="206"/>
      <c r="G100" s="206"/>
      <c r="H100" s="206"/>
      <c r="I100" s="206"/>
      <c r="J100" s="207">
        <f>J148</f>
        <v>0</v>
      </c>
      <c r="K100" s="204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9"/>
      <c r="C101" s="135"/>
      <c r="D101" s="210" t="s">
        <v>121</v>
      </c>
      <c r="E101" s="211"/>
      <c r="F101" s="211"/>
      <c r="G101" s="211"/>
      <c r="H101" s="211"/>
      <c r="I101" s="211"/>
      <c r="J101" s="212">
        <f>J149</f>
        <v>0</v>
      </c>
      <c r="K101" s="135"/>
      <c r="L101" s="2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5"/>
      <c r="D102" s="210" t="s">
        <v>122</v>
      </c>
      <c r="E102" s="211"/>
      <c r="F102" s="211"/>
      <c r="G102" s="211"/>
      <c r="H102" s="211"/>
      <c r="I102" s="211"/>
      <c r="J102" s="212">
        <f>J160</f>
        <v>0</v>
      </c>
      <c r="K102" s="135"/>
      <c r="L102" s="2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9"/>
      <c r="C103" s="135"/>
      <c r="D103" s="210" t="s">
        <v>123</v>
      </c>
      <c r="E103" s="211"/>
      <c r="F103" s="211"/>
      <c r="G103" s="211"/>
      <c r="H103" s="211"/>
      <c r="I103" s="211"/>
      <c r="J103" s="212">
        <f>J165</f>
        <v>0</v>
      </c>
      <c r="K103" s="135"/>
      <c r="L103" s="2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3"/>
      <c r="C104" s="204"/>
      <c r="D104" s="205" t="s">
        <v>124</v>
      </c>
      <c r="E104" s="206"/>
      <c r="F104" s="206"/>
      <c r="G104" s="206"/>
      <c r="H104" s="206"/>
      <c r="I104" s="206"/>
      <c r="J104" s="207">
        <f>J185</f>
        <v>0</v>
      </c>
      <c r="K104" s="204"/>
      <c r="L104" s="20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9"/>
      <c r="C105" s="135"/>
      <c r="D105" s="210" t="s">
        <v>125</v>
      </c>
      <c r="E105" s="211"/>
      <c r="F105" s="211"/>
      <c r="G105" s="211"/>
      <c r="H105" s="211"/>
      <c r="I105" s="211"/>
      <c r="J105" s="212">
        <f>J186</f>
        <v>0</v>
      </c>
      <c r="K105" s="135"/>
      <c r="L105" s="2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9"/>
      <c r="C106" s="135"/>
      <c r="D106" s="210" t="s">
        <v>126</v>
      </c>
      <c r="E106" s="211"/>
      <c r="F106" s="211"/>
      <c r="G106" s="211"/>
      <c r="H106" s="211"/>
      <c r="I106" s="211"/>
      <c r="J106" s="212">
        <f>J189</f>
        <v>0</v>
      </c>
      <c r="K106" s="135"/>
      <c r="L106" s="2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6.96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29.28" customHeight="1">
      <c r="A109" s="40"/>
      <c r="B109" s="41"/>
      <c r="C109" s="202" t="s">
        <v>127</v>
      </c>
      <c r="D109" s="42"/>
      <c r="E109" s="42"/>
      <c r="F109" s="42"/>
      <c r="G109" s="42"/>
      <c r="H109" s="42"/>
      <c r="I109" s="42"/>
      <c r="J109" s="214">
        <f>ROUND(J110 + J111 + J112 + J113 + J114 + J115,2)</f>
        <v>0</v>
      </c>
      <c r="K109" s="42"/>
      <c r="L109" s="65"/>
      <c r="N109" s="215" t="s">
        <v>43</v>
      </c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8" customHeight="1">
      <c r="A110" s="40"/>
      <c r="B110" s="41"/>
      <c r="C110" s="42"/>
      <c r="D110" s="154" t="s">
        <v>128</v>
      </c>
      <c r="E110" s="149"/>
      <c r="F110" s="149"/>
      <c r="G110" s="42"/>
      <c r="H110" s="42"/>
      <c r="I110" s="42"/>
      <c r="J110" s="150">
        <v>0</v>
      </c>
      <c r="K110" s="42"/>
      <c r="L110" s="216"/>
      <c r="M110" s="217"/>
      <c r="N110" s="218" t="s">
        <v>44</v>
      </c>
      <c r="O110" s="217"/>
      <c r="P110" s="217"/>
      <c r="Q110" s="217"/>
      <c r="R110" s="217"/>
      <c r="S110" s="219"/>
      <c r="T110" s="219"/>
      <c r="U110" s="219"/>
      <c r="V110" s="219"/>
      <c r="W110" s="219"/>
      <c r="X110" s="219"/>
      <c r="Y110" s="219"/>
      <c r="Z110" s="219"/>
      <c r="AA110" s="219"/>
      <c r="AB110" s="219"/>
      <c r="AC110" s="219"/>
      <c r="AD110" s="219"/>
      <c r="AE110" s="219"/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20" t="s">
        <v>129</v>
      </c>
      <c r="AZ110" s="217"/>
      <c r="BA110" s="217"/>
      <c r="BB110" s="217"/>
      <c r="BC110" s="217"/>
      <c r="BD110" s="217"/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20" t="s">
        <v>86</v>
      </c>
      <c r="BK110" s="217"/>
      <c r="BL110" s="217"/>
      <c r="BM110" s="217"/>
    </row>
    <row r="111" s="2" customFormat="1" ht="18" customHeight="1">
      <c r="A111" s="40"/>
      <c r="B111" s="41"/>
      <c r="C111" s="42"/>
      <c r="D111" s="154" t="s">
        <v>130</v>
      </c>
      <c r="E111" s="149"/>
      <c r="F111" s="149"/>
      <c r="G111" s="42"/>
      <c r="H111" s="42"/>
      <c r="I111" s="42"/>
      <c r="J111" s="150">
        <v>0</v>
      </c>
      <c r="K111" s="42"/>
      <c r="L111" s="216"/>
      <c r="M111" s="217"/>
      <c r="N111" s="218" t="s">
        <v>44</v>
      </c>
      <c r="O111" s="217"/>
      <c r="P111" s="217"/>
      <c r="Q111" s="217"/>
      <c r="R111" s="217"/>
      <c r="S111" s="219"/>
      <c r="T111" s="219"/>
      <c r="U111" s="219"/>
      <c r="V111" s="219"/>
      <c r="W111" s="219"/>
      <c r="X111" s="219"/>
      <c r="Y111" s="219"/>
      <c r="Z111" s="219"/>
      <c r="AA111" s="219"/>
      <c r="AB111" s="219"/>
      <c r="AC111" s="219"/>
      <c r="AD111" s="219"/>
      <c r="AE111" s="219"/>
      <c r="AF111" s="217"/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20" t="s">
        <v>129</v>
      </c>
      <c r="AZ111" s="217"/>
      <c r="BA111" s="217"/>
      <c r="BB111" s="217"/>
      <c r="BC111" s="217"/>
      <c r="BD111" s="217"/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20" t="s">
        <v>86</v>
      </c>
      <c r="BK111" s="217"/>
      <c r="BL111" s="217"/>
      <c r="BM111" s="217"/>
    </row>
    <row r="112" s="2" customFormat="1" ht="18" customHeight="1">
      <c r="A112" s="40"/>
      <c r="B112" s="41"/>
      <c r="C112" s="42"/>
      <c r="D112" s="154" t="s">
        <v>131</v>
      </c>
      <c r="E112" s="149"/>
      <c r="F112" s="149"/>
      <c r="G112" s="42"/>
      <c r="H112" s="42"/>
      <c r="I112" s="42"/>
      <c r="J112" s="150">
        <v>0</v>
      </c>
      <c r="K112" s="42"/>
      <c r="L112" s="216"/>
      <c r="M112" s="217"/>
      <c r="N112" s="218" t="s">
        <v>44</v>
      </c>
      <c r="O112" s="217"/>
      <c r="P112" s="217"/>
      <c r="Q112" s="217"/>
      <c r="R112" s="217"/>
      <c r="S112" s="219"/>
      <c r="T112" s="219"/>
      <c r="U112" s="219"/>
      <c r="V112" s="219"/>
      <c r="W112" s="219"/>
      <c r="X112" s="219"/>
      <c r="Y112" s="219"/>
      <c r="Z112" s="219"/>
      <c r="AA112" s="219"/>
      <c r="AB112" s="219"/>
      <c r="AC112" s="219"/>
      <c r="AD112" s="219"/>
      <c r="AE112" s="219"/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20" t="s">
        <v>129</v>
      </c>
      <c r="AZ112" s="217"/>
      <c r="BA112" s="217"/>
      <c r="BB112" s="217"/>
      <c r="BC112" s="217"/>
      <c r="BD112" s="217"/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20" t="s">
        <v>86</v>
      </c>
      <c r="BK112" s="217"/>
      <c r="BL112" s="217"/>
      <c r="BM112" s="217"/>
    </row>
    <row r="113" s="2" customFormat="1" ht="18" customHeight="1">
      <c r="A113" s="40"/>
      <c r="B113" s="41"/>
      <c r="C113" s="42"/>
      <c r="D113" s="154" t="s">
        <v>132</v>
      </c>
      <c r="E113" s="149"/>
      <c r="F113" s="149"/>
      <c r="G113" s="42"/>
      <c r="H113" s="42"/>
      <c r="I113" s="42"/>
      <c r="J113" s="150">
        <v>0</v>
      </c>
      <c r="K113" s="42"/>
      <c r="L113" s="216"/>
      <c r="M113" s="217"/>
      <c r="N113" s="218" t="s">
        <v>44</v>
      </c>
      <c r="O113" s="217"/>
      <c r="P113" s="217"/>
      <c r="Q113" s="217"/>
      <c r="R113" s="217"/>
      <c r="S113" s="219"/>
      <c r="T113" s="219"/>
      <c r="U113" s="219"/>
      <c r="V113" s="219"/>
      <c r="W113" s="219"/>
      <c r="X113" s="219"/>
      <c r="Y113" s="219"/>
      <c r="Z113" s="219"/>
      <c r="AA113" s="219"/>
      <c r="AB113" s="219"/>
      <c r="AC113" s="219"/>
      <c r="AD113" s="219"/>
      <c r="AE113" s="219"/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20" t="s">
        <v>129</v>
      </c>
      <c r="AZ113" s="217"/>
      <c r="BA113" s="217"/>
      <c r="BB113" s="217"/>
      <c r="BC113" s="217"/>
      <c r="BD113" s="217"/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20" t="s">
        <v>86</v>
      </c>
      <c r="BK113" s="217"/>
      <c r="BL113" s="217"/>
      <c r="BM113" s="217"/>
    </row>
    <row r="114" s="2" customFormat="1" ht="18" customHeight="1">
      <c r="A114" s="40"/>
      <c r="B114" s="41"/>
      <c r="C114" s="42"/>
      <c r="D114" s="154" t="s">
        <v>133</v>
      </c>
      <c r="E114" s="149"/>
      <c r="F114" s="149"/>
      <c r="G114" s="42"/>
      <c r="H114" s="42"/>
      <c r="I114" s="42"/>
      <c r="J114" s="150">
        <v>0</v>
      </c>
      <c r="K114" s="42"/>
      <c r="L114" s="216"/>
      <c r="M114" s="217"/>
      <c r="N114" s="218" t="s">
        <v>44</v>
      </c>
      <c r="O114" s="217"/>
      <c r="P114" s="217"/>
      <c r="Q114" s="217"/>
      <c r="R114" s="217"/>
      <c r="S114" s="219"/>
      <c r="T114" s="219"/>
      <c r="U114" s="219"/>
      <c r="V114" s="219"/>
      <c r="W114" s="219"/>
      <c r="X114" s="219"/>
      <c r="Y114" s="219"/>
      <c r="Z114" s="219"/>
      <c r="AA114" s="219"/>
      <c r="AB114" s="219"/>
      <c r="AC114" s="219"/>
      <c r="AD114" s="219"/>
      <c r="AE114" s="219"/>
      <c r="AF114" s="217"/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20" t="s">
        <v>129</v>
      </c>
      <c r="AZ114" s="217"/>
      <c r="BA114" s="217"/>
      <c r="BB114" s="217"/>
      <c r="BC114" s="217"/>
      <c r="BD114" s="217"/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220" t="s">
        <v>86</v>
      </c>
      <c r="BK114" s="217"/>
      <c r="BL114" s="217"/>
      <c r="BM114" s="217"/>
    </row>
    <row r="115" s="2" customFormat="1" ht="18" customHeight="1">
      <c r="A115" s="40"/>
      <c r="B115" s="41"/>
      <c r="C115" s="42"/>
      <c r="D115" s="149" t="s">
        <v>134</v>
      </c>
      <c r="E115" s="42"/>
      <c r="F115" s="42"/>
      <c r="G115" s="42"/>
      <c r="H115" s="42"/>
      <c r="I115" s="42"/>
      <c r="J115" s="150">
        <f>ROUND(J30*T115,2)</f>
        <v>0</v>
      </c>
      <c r="K115" s="42"/>
      <c r="L115" s="216"/>
      <c r="M115" s="217"/>
      <c r="N115" s="218" t="s">
        <v>44</v>
      </c>
      <c r="O115" s="217"/>
      <c r="P115" s="217"/>
      <c r="Q115" s="217"/>
      <c r="R115" s="217"/>
      <c r="S115" s="219"/>
      <c r="T115" s="219"/>
      <c r="U115" s="219"/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20" t="s">
        <v>135</v>
      </c>
      <c r="AZ115" s="217"/>
      <c r="BA115" s="217"/>
      <c r="BB115" s="217"/>
      <c r="BC115" s="217"/>
      <c r="BD115" s="217"/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20" t="s">
        <v>86</v>
      </c>
      <c r="BK115" s="217"/>
      <c r="BL115" s="217"/>
      <c r="BM115" s="217"/>
    </row>
    <row r="116" s="2" customFormat="1">
      <c r="A116" s="40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29.28" customHeight="1">
      <c r="A117" s="40"/>
      <c r="B117" s="41"/>
      <c r="C117" s="157" t="s">
        <v>106</v>
      </c>
      <c r="D117" s="158"/>
      <c r="E117" s="158"/>
      <c r="F117" s="158"/>
      <c r="G117" s="158"/>
      <c r="H117" s="158"/>
      <c r="I117" s="158"/>
      <c r="J117" s="159">
        <f>ROUND(J96+J109,2)</f>
        <v>0</v>
      </c>
      <c r="K117" s="158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22" s="2" customFormat="1" ht="6.96" customHeight="1">
      <c r="A122" s="40"/>
      <c r="B122" s="70"/>
      <c r="C122" s="71"/>
      <c r="D122" s="71"/>
      <c r="E122" s="71"/>
      <c r="F122" s="71"/>
      <c r="G122" s="71"/>
      <c r="H122" s="71"/>
      <c r="I122" s="71"/>
      <c r="J122" s="71"/>
      <c r="K122" s="71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24.96" customHeight="1">
      <c r="A123" s="40"/>
      <c r="B123" s="41"/>
      <c r="C123" s="23" t="s">
        <v>136</v>
      </c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2" t="s">
        <v>16</v>
      </c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6.5" customHeight="1">
      <c r="A126" s="40"/>
      <c r="B126" s="41"/>
      <c r="C126" s="42"/>
      <c r="D126" s="42"/>
      <c r="E126" s="199" t="str">
        <f>E7</f>
        <v>MENDELU Shop - Brno</v>
      </c>
      <c r="F126" s="32"/>
      <c r="G126" s="32"/>
      <c r="H126" s="3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2" customHeight="1">
      <c r="A127" s="40"/>
      <c r="B127" s="41"/>
      <c r="C127" s="32" t="s">
        <v>108</v>
      </c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6.5" customHeight="1">
      <c r="A128" s="40"/>
      <c r="B128" s="41"/>
      <c r="C128" s="42"/>
      <c r="D128" s="42"/>
      <c r="E128" s="78" t="str">
        <f>E9</f>
        <v>24-SO050-01 - Arch. stavební a konstrukční řešení</v>
      </c>
      <c r="F128" s="42"/>
      <c r="G128" s="42"/>
      <c r="H128" s="42"/>
      <c r="I128" s="42"/>
      <c r="J128" s="42"/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2" customHeight="1">
      <c r="A130" s="40"/>
      <c r="B130" s="41"/>
      <c r="C130" s="32" t="s">
        <v>20</v>
      </c>
      <c r="D130" s="42"/>
      <c r="E130" s="42"/>
      <c r="F130" s="27" t="str">
        <f>F12</f>
        <v>Pavilon X, Mendelova univerzita v Brně</v>
      </c>
      <c r="G130" s="42"/>
      <c r="H130" s="42"/>
      <c r="I130" s="32" t="s">
        <v>22</v>
      </c>
      <c r="J130" s="81" t="str">
        <f>IF(J12="","",J12)</f>
        <v>1. 6. 2024</v>
      </c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6.96" customHeight="1">
      <c r="A131" s="40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5.15" customHeight="1">
      <c r="A132" s="40"/>
      <c r="B132" s="41"/>
      <c r="C132" s="32" t="s">
        <v>24</v>
      </c>
      <c r="D132" s="42"/>
      <c r="E132" s="42"/>
      <c r="F132" s="27" t="str">
        <f>E15</f>
        <v xml:space="preserve"> Mendelova univerzita v Brně, Černá Pole</v>
      </c>
      <c r="G132" s="42"/>
      <c r="H132" s="42"/>
      <c r="I132" s="32" t="s">
        <v>30</v>
      </c>
      <c r="J132" s="36" t="str">
        <f>E21</f>
        <v>Ing. arch. David Vrtek</v>
      </c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5.15" customHeight="1">
      <c r="A133" s="40"/>
      <c r="B133" s="41"/>
      <c r="C133" s="32" t="s">
        <v>28</v>
      </c>
      <c r="D133" s="42"/>
      <c r="E133" s="42"/>
      <c r="F133" s="27" t="str">
        <f>IF(E18="","",E18)</f>
        <v>Vyplň údaj</v>
      </c>
      <c r="G133" s="42"/>
      <c r="H133" s="42"/>
      <c r="I133" s="32" t="s">
        <v>33</v>
      </c>
      <c r="J133" s="36" t="str">
        <f>E24</f>
        <v>Votavová</v>
      </c>
      <c r="K133" s="42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10.32" customHeight="1">
      <c r="A134" s="40"/>
      <c r="B134" s="41"/>
      <c r="C134" s="42"/>
      <c r="D134" s="42"/>
      <c r="E134" s="42"/>
      <c r="F134" s="42"/>
      <c r="G134" s="42"/>
      <c r="H134" s="42"/>
      <c r="I134" s="42"/>
      <c r="J134" s="42"/>
      <c r="K134" s="42"/>
      <c r="L134" s="65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11" customFormat="1" ht="29.28" customHeight="1">
      <c r="A135" s="222"/>
      <c r="B135" s="223"/>
      <c r="C135" s="224" t="s">
        <v>137</v>
      </c>
      <c r="D135" s="225" t="s">
        <v>64</v>
      </c>
      <c r="E135" s="225" t="s">
        <v>60</v>
      </c>
      <c r="F135" s="225" t="s">
        <v>61</v>
      </c>
      <c r="G135" s="225" t="s">
        <v>138</v>
      </c>
      <c r="H135" s="225" t="s">
        <v>139</v>
      </c>
      <c r="I135" s="225" t="s">
        <v>140</v>
      </c>
      <c r="J135" s="225" t="s">
        <v>114</v>
      </c>
      <c r="K135" s="226" t="s">
        <v>141</v>
      </c>
      <c r="L135" s="227"/>
      <c r="M135" s="102" t="s">
        <v>1</v>
      </c>
      <c r="N135" s="103" t="s">
        <v>43</v>
      </c>
      <c r="O135" s="103" t="s">
        <v>142</v>
      </c>
      <c r="P135" s="103" t="s">
        <v>143</v>
      </c>
      <c r="Q135" s="103" t="s">
        <v>144</v>
      </c>
      <c r="R135" s="103" t="s">
        <v>145</v>
      </c>
      <c r="S135" s="103" t="s">
        <v>146</v>
      </c>
      <c r="T135" s="104" t="s">
        <v>147</v>
      </c>
      <c r="U135" s="222"/>
      <c r="V135" s="222"/>
      <c r="W135" s="222"/>
      <c r="X135" s="222"/>
      <c r="Y135" s="222"/>
      <c r="Z135" s="222"/>
      <c r="AA135" s="222"/>
      <c r="AB135" s="222"/>
      <c r="AC135" s="222"/>
      <c r="AD135" s="222"/>
      <c r="AE135" s="222"/>
    </row>
    <row r="136" s="2" customFormat="1" ht="22.8" customHeight="1">
      <c r="A136" s="40"/>
      <c r="B136" s="41"/>
      <c r="C136" s="109" t="s">
        <v>148</v>
      </c>
      <c r="D136" s="42"/>
      <c r="E136" s="42"/>
      <c r="F136" s="42"/>
      <c r="G136" s="42"/>
      <c r="H136" s="42"/>
      <c r="I136" s="42"/>
      <c r="J136" s="228">
        <f>BK136</f>
        <v>0</v>
      </c>
      <c r="K136" s="42"/>
      <c r="L136" s="43"/>
      <c r="M136" s="105"/>
      <c r="N136" s="229"/>
      <c r="O136" s="106"/>
      <c r="P136" s="230">
        <f>P137+P148+P185</f>
        <v>0</v>
      </c>
      <c r="Q136" s="106"/>
      <c r="R136" s="230">
        <f>R137+R148+R185</f>
        <v>0.65034899999999995</v>
      </c>
      <c r="S136" s="106"/>
      <c r="T136" s="231">
        <f>T137+T148+T185</f>
        <v>0.091354999999999992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7" t="s">
        <v>78</v>
      </c>
      <c r="AU136" s="17" t="s">
        <v>116</v>
      </c>
      <c r="BK136" s="232">
        <f>BK137+BK148+BK185</f>
        <v>0</v>
      </c>
    </row>
    <row r="137" s="12" customFormat="1" ht="25.92" customHeight="1">
      <c r="A137" s="12"/>
      <c r="B137" s="233"/>
      <c r="C137" s="234"/>
      <c r="D137" s="235" t="s">
        <v>78</v>
      </c>
      <c r="E137" s="236" t="s">
        <v>149</v>
      </c>
      <c r="F137" s="236" t="s">
        <v>150</v>
      </c>
      <c r="G137" s="234"/>
      <c r="H137" s="234"/>
      <c r="I137" s="237"/>
      <c r="J137" s="238">
        <f>BK137</f>
        <v>0</v>
      </c>
      <c r="K137" s="234"/>
      <c r="L137" s="239"/>
      <c r="M137" s="240"/>
      <c r="N137" s="241"/>
      <c r="O137" s="241"/>
      <c r="P137" s="242">
        <f>P138+P142</f>
        <v>0</v>
      </c>
      <c r="Q137" s="241"/>
      <c r="R137" s="242">
        <f>R138+R142</f>
        <v>0.0098149999999999991</v>
      </c>
      <c r="S137" s="241"/>
      <c r="T137" s="243">
        <f>T138+T142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4" t="s">
        <v>86</v>
      </c>
      <c r="AT137" s="245" t="s">
        <v>78</v>
      </c>
      <c r="AU137" s="245" t="s">
        <v>79</v>
      </c>
      <c r="AY137" s="244" t="s">
        <v>151</v>
      </c>
      <c r="BK137" s="246">
        <f>BK138+BK142</f>
        <v>0</v>
      </c>
    </row>
    <row r="138" s="12" customFormat="1" ht="22.8" customHeight="1">
      <c r="A138" s="12"/>
      <c r="B138" s="233"/>
      <c r="C138" s="234"/>
      <c r="D138" s="235" t="s">
        <v>78</v>
      </c>
      <c r="E138" s="247" t="s">
        <v>152</v>
      </c>
      <c r="F138" s="247" t="s">
        <v>153</v>
      </c>
      <c r="G138" s="234"/>
      <c r="H138" s="234"/>
      <c r="I138" s="237"/>
      <c r="J138" s="248">
        <f>BK138</f>
        <v>0</v>
      </c>
      <c r="K138" s="234"/>
      <c r="L138" s="239"/>
      <c r="M138" s="240"/>
      <c r="N138" s="241"/>
      <c r="O138" s="241"/>
      <c r="P138" s="242">
        <f>SUM(P139:P141)</f>
        <v>0</v>
      </c>
      <c r="Q138" s="241"/>
      <c r="R138" s="242">
        <f>SUM(R139:R141)</f>
        <v>0.0098149999999999991</v>
      </c>
      <c r="S138" s="241"/>
      <c r="T138" s="243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4" t="s">
        <v>86</v>
      </c>
      <c r="AT138" s="245" t="s">
        <v>78</v>
      </c>
      <c r="AU138" s="245" t="s">
        <v>86</v>
      </c>
      <c r="AY138" s="244" t="s">
        <v>151</v>
      </c>
      <c r="BK138" s="246">
        <f>SUM(BK139:BK141)</f>
        <v>0</v>
      </c>
    </row>
    <row r="139" s="2" customFormat="1" ht="21.75" customHeight="1">
      <c r="A139" s="40"/>
      <c r="B139" s="41"/>
      <c r="C139" s="249" t="s">
        <v>86</v>
      </c>
      <c r="D139" s="249" t="s">
        <v>154</v>
      </c>
      <c r="E139" s="250" t="s">
        <v>155</v>
      </c>
      <c r="F139" s="251" t="s">
        <v>156</v>
      </c>
      <c r="G139" s="252" t="s">
        <v>157</v>
      </c>
      <c r="H139" s="253">
        <v>75.5</v>
      </c>
      <c r="I139" s="254"/>
      <c r="J139" s="255">
        <f>ROUND(I139*H139,2)</f>
        <v>0</v>
      </c>
      <c r="K139" s="251" t="s">
        <v>158</v>
      </c>
      <c r="L139" s="43"/>
      <c r="M139" s="256" t="s">
        <v>1</v>
      </c>
      <c r="N139" s="257" t="s">
        <v>44</v>
      </c>
      <c r="O139" s="93"/>
      <c r="P139" s="258">
        <f>O139*H139</f>
        <v>0</v>
      </c>
      <c r="Q139" s="258">
        <v>0.00012999999999999999</v>
      </c>
      <c r="R139" s="258">
        <f>Q139*H139</f>
        <v>0.0098149999999999991</v>
      </c>
      <c r="S139" s="258">
        <v>0</v>
      </c>
      <c r="T139" s="25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60" t="s">
        <v>159</v>
      </c>
      <c r="AT139" s="260" t="s">
        <v>154</v>
      </c>
      <c r="AU139" s="260" t="s">
        <v>88</v>
      </c>
      <c r="AY139" s="17" t="s">
        <v>151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7" t="s">
        <v>86</v>
      </c>
      <c r="BK139" s="153">
        <f>ROUND(I139*H139,2)</f>
        <v>0</v>
      </c>
      <c r="BL139" s="17" t="s">
        <v>159</v>
      </c>
      <c r="BM139" s="260" t="s">
        <v>160</v>
      </c>
    </row>
    <row r="140" s="13" customFormat="1">
      <c r="A140" s="13"/>
      <c r="B140" s="261"/>
      <c r="C140" s="262"/>
      <c r="D140" s="263" t="s">
        <v>161</v>
      </c>
      <c r="E140" s="264" t="s">
        <v>1</v>
      </c>
      <c r="F140" s="265" t="s">
        <v>162</v>
      </c>
      <c r="G140" s="262"/>
      <c r="H140" s="264" t="s">
        <v>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1" t="s">
        <v>161</v>
      </c>
      <c r="AU140" s="271" t="s">
        <v>88</v>
      </c>
      <c r="AV140" s="13" t="s">
        <v>86</v>
      </c>
      <c r="AW140" s="13" t="s">
        <v>32</v>
      </c>
      <c r="AX140" s="13" t="s">
        <v>79</v>
      </c>
      <c r="AY140" s="271" t="s">
        <v>151</v>
      </c>
    </row>
    <row r="141" s="14" customFormat="1">
      <c r="A141" s="14"/>
      <c r="B141" s="272"/>
      <c r="C141" s="273"/>
      <c r="D141" s="263" t="s">
        <v>161</v>
      </c>
      <c r="E141" s="274" t="s">
        <v>1</v>
      </c>
      <c r="F141" s="275" t="s">
        <v>163</v>
      </c>
      <c r="G141" s="273"/>
      <c r="H141" s="276">
        <v>75.5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2" t="s">
        <v>161</v>
      </c>
      <c r="AU141" s="282" t="s">
        <v>88</v>
      </c>
      <c r="AV141" s="14" t="s">
        <v>88</v>
      </c>
      <c r="AW141" s="14" t="s">
        <v>32</v>
      </c>
      <c r="AX141" s="14" t="s">
        <v>86</v>
      </c>
      <c r="AY141" s="282" t="s">
        <v>151</v>
      </c>
    </row>
    <row r="142" s="12" customFormat="1" ht="22.8" customHeight="1">
      <c r="A142" s="12"/>
      <c r="B142" s="233"/>
      <c r="C142" s="234"/>
      <c r="D142" s="235" t="s">
        <v>78</v>
      </c>
      <c r="E142" s="247" t="s">
        <v>164</v>
      </c>
      <c r="F142" s="247" t="s">
        <v>165</v>
      </c>
      <c r="G142" s="234"/>
      <c r="H142" s="234"/>
      <c r="I142" s="237"/>
      <c r="J142" s="248">
        <f>BK142</f>
        <v>0</v>
      </c>
      <c r="K142" s="234"/>
      <c r="L142" s="239"/>
      <c r="M142" s="240"/>
      <c r="N142" s="241"/>
      <c r="O142" s="241"/>
      <c r="P142" s="242">
        <f>SUM(P143:P147)</f>
        <v>0</v>
      </c>
      <c r="Q142" s="241"/>
      <c r="R142" s="242">
        <f>SUM(R143:R147)</f>
        <v>0</v>
      </c>
      <c r="S142" s="241"/>
      <c r="T142" s="243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4" t="s">
        <v>86</v>
      </c>
      <c r="AT142" s="245" t="s">
        <v>78</v>
      </c>
      <c r="AU142" s="245" t="s">
        <v>86</v>
      </c>
      <c r="AY142" s="244" t="s">
        <v>151</v>
      </c>
      <c r="BK142" s="246">
        <f>SUM(BK143:BK147)</f>
        <v>0</v>
      </c>
    </row>
    <row r="143" s="2" customFormat="1" ht="16.5" customHeight="1">
      <c r="A143" s="40"/>
      <c r="B143" s="41"/>
      <c r="C143" s="249" t="s">
        <v>88</v>
      </c>
      <c r="D143" s="249" t="s">
        <v>154</v>
      </c>
      <c r="E143" s="250" t="s">
        <v>166</v>
      </c>
      <c r="F143" s="251" t="s">
        <v>167</v>
      </c>
      <c r="G143" s="252" t="s">
        <v>168</v>
      </c>
      <c r="H143" s="253">
        <v>0.090999999999999998</v>
      </c>
      <c r="I143" s="254"/>
      <c r="J143" s="255">
        <f>ROUND(I143*H143,2)</f>
        <v>0</v>
      </c>
      <c r="K143" s="251" t="s">
        <v>158</v>
      </c>
      <c r="L143" s="43"/>
      <c r="M143" s="256" t="s">
        <v>1</v>
      </c>
      <c r="N143" s="257" t="s">
        <v>44</v>
      </c>
      <c r="O143" s="93"/>
      <c r="P143" s="258">
        <f>O143*H143</f>
        <v>0</v>
      </c>
      <c r="Q143" s="258">
        <v>0</v>
      </c>
      <c r="R143" s="258">
        <f>Q143*H143</f>
        <v>0</v>
      </c>
      <c r="S143" s="258">
        <v>0</v>
      </c>
      <c r="T143" s="259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60" t="s">
        <v>159</v>
      </c>
      <c r="AT143" s="260" t="s">
        <v>154</v>
      </c>
      <c r="AU143" s="260" t="s">
        <v>88</v>
      </c>
      <c r="AY143" s="17" t="s">
        <v>151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17" t="s">
        <v>86</v>
      </c>
      <c r="BK143" s="153">
        <f>ROUND(I143*H143,2)</f>
        <v>0</v>
      </c>
      <c r="BL143" s="17" t="s">
        <v>159</v>
      </c>
      <c r="BM143" s="260" t="s">
        <v>169</v>
      </c>
    </row>
    <row r="144" s="2" customFormat="1" ht="16.5" customHeight="1">
      <c r="A144" s="40"/>
      <c r="B144" s="41"/>
      <c r="C144" s="249" t="s">
        <v>170</v>
      </c>
      <c r="D144" s="249" t="s">
        <v>154</v>
      </c>
      <c r="E144" s="250" t="s">
        <v>171</v>
      </c>
      <c r="F144" s="251" t="s">
        <v>172</v>
      </c>
      <c r="G144" s="252" t="s">
        <v>168</v>
      </c>
      <c r="H144" s="253">
        <v>0.090999999999999998</v>
      </c>
      <c r="I144" s="254"/>
      <c r="J144" s="255">
        <f>ROUND(I144*H144,2)</f>
        <v>0</v>
      </c>
      <c r="K144" s="251" t="s">
        <v>158</v>
      </c>
      <c r="L144" s="43"/>
      <c r="M144" s="256" t="s">
        <v>1</v>
      </c>
      <c r="N144" s="257" t="s">
        <v>44</v>
      </c>
      <c r="O144" s="93"/>
      <c r="P144" s="258">
        <f>O144*H144</f>
        <v>0</v>
      </c>
      <c r="Q144" s="258">
        <v>0</v>
      </c>
      <c r="R144" s="258">
        <f>Q144*H144</f>
        <v>0</v>
      </c>
      <c r="S144" s="258">
        <v>0</v>
      </c>
      <c r="T144" s="259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60" t="s">
        <v>159</v>
      </c>
      <c r="AT144" s="260" t="s">
        <v>154</v>
      </c>
      <c r="AU144" s="260" t="s">
        <v>88</v>
      </c>
      <c r="AY144" s="17" t="s">
        <v>151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7" t="s">
        <v>86</v>
      </c>
      <c r="BK144" s="153">
        <f>ROUND(I144*H144,2)</f>
        <v>0</v>
      </c>
      <c r="BL144" s="17" t="s">
        <v>159</v>
      </c>
      <c r="BM144" s="260" t="s">
        <v>173</v>
      </c>
    </row>
    <row r="145" s="2" customFormat="1" ht="16.5" customHeight="1">
      <c r="A145" s="40"/>
      <c r="B145" s="41"/>
      <c r="C145" s="249" t="s">
        <v>159</v>
      </c>
      <c r="D145" s="249" t="s">
        <v>154</v>
      </c>
      <c r="E145" s="250" t="s">
        <v>174</v>
      </c>
      <c r="F145" s="251" t="s">
        <v>175</v>
      </c>
      <c r="G145" s="252" t="s">
        <v>168</v>
      </c>
      <c r="H145" s="253">
        <v>0.54600000000000004</v>
      </c>
      <c r="I145" s="254"/>
      <c r="J145" s="255">
        <f>ROUND(I145*H145,2)</f>
        <v>0</v>
      </c>
      <c r="K145" s="251" t="s">
        <v>158</v>
      </c>
      <c r="L145" s="43"/>
      <c r="M145" s="256" t="s">
        <v>1</v>
      </c>
      <c r="N145" s="257" t="s">
        <v>44</v>
      </c>
      <c r="O145" s="93"/>
      <c r="P145" s="258">
        <f>O145*H145</f>
        <v>0</v>
      </c>
      <c r="Q145" s="258">
        <v>0</v>
      </c>
      <c r="R145" s="258">
        <f>Q145*H145</f>
        <v>0</v>
      </c>
      <c r="S145" s="258">
        <v>0</v>
      </c>
      <c r="T145" s="259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60" t="s">
        <v>159</v>
      </c>
      <c r="AT145" s="260" t="s">
        <v>154</v>
      </c>
      <c r="AU145" s="260" t="s">
        <v>88</v>
      </c>
      <c r="AY145" s="17" t="s">
        <v>151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7" t="s">
        <v>86</v>
      </c>
      <c r="BK145" s="153">
        <f>ROUND(I145*H145,2)</f>
        <v>0</v>
      </c>
      <c r="BL145" s="17" t="s">
        <v>159</v>
      </c>
      <c r="BM145" s="260" t="s">
        <v>176</v>
      </c>
    </row>
    <row r="146" s="14" customFormat="1">
      <c r="A146" s="14"/>
      <c r="B146" s="272"/>
      <c r="C146" s="273"/>
      <c r="D146" s="263" t="s">
        <v>161</v>
      </c>
      <c r="E146" s="273"/>
      <c r="F146" s="275" t="s">
        <v>177</v>
      </c>
      <c r="G146" s="273"/>
      <c r="H146" s="276">
        <v>0.54600000000000004</v>
      </c>
      <c r="I146" s="277"/>
      <c r="J146" s="273"/>
      <c r="K146" s="273"/>
      <c r="L146" s="278"/>
      <c r="M146" s="279"/>
      <c r="N146" s="280"/>
      <c r="O146" s="280"/>
      <c r="P146" s="280"/>
      <c r="Q146" s="280"/>
      <c r="R146" s="280"/>
      <c r="S146" s="280"/>
      <c r="T146" s="28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2" t="s">
        <v>161</v>
      </c>
      <c r="AU146" s="282" t="s">
        <v>88</v>
      </c>
      <c r="AV146" s="14" t="s">
        <v>88</v>
      </c>
      <c r="AW146" s="14" t="s">
        <v>4</v>
      </c>
      <c r="AX146" s="14" t="s">
        <v>86</v>
      </c>
      <c r="AY146" s="282" t="s">
        <v>151</v>
      </c>
    </row>
    <row r="147" s="2" customFormat="1" ht="16.5" customHeight="1">
      <c r="A147" s="40"/>
      <c r="B147" s="41"/>
      <c r="C147" s="249" t="s">
        <v>178</v>
      </c>
      <c r="D147" s="249" t="s">
        <v>154</v>
      </c>
      <c r="E147" s="250" t="s">
        <v>179</v>
      </c>
      <c r="F147" s="251" t="s">
        <v>180</v>
      </c>
      <c r="G147" s="252" t="s">
        <v>168</v>
      </c>
      <c r="H147" s="253">
        <v>0.090999999999999998</v>
      </c>
      <c r="I147" s="254"/>
      <c r="J147" s="255">
        <f>ROUND(I147*H147,2)</f>
        <v>0</v>
      </c>
      <c r="K147" s="251" t="s">
        <v>158</v>
      </c>
      <c r="L147" s="43"/>
      <c r="M147" s="256" t="s">
        <v>1</v>
      </c>
      <c r="N147" s="257" t="s">
        <v>44</v>
      </c>
      <c r="O147" s="93"/>
      <c r="P147" s="258">
        <f>O147*H147</f>
        <v>0</v>
      </c>
      <c r="Q147" s="258">
        <v>0</v>
      </c>
      <c r="R147" s="258">
        <f>Q147*H147</f>
        <v>0</v>
      </c>
      <c r="S147" s="258">
        <v>0</v>
      </c>
      <c r="T147" s="259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60" t="s">
        <v>159</v>
      </c>
      <c r="AT147" s="260" t="s">
        <v>154</v>
      </c>
      <c r="AU147" s="260" t="s">
        <v>88</v>
      </c>
      <c r="AY147" s="17" t="s">
        <v>151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7" t="s">
        <v>86</v>
      </c>
      <c r="BK147" s="153">
        <f>ROUND(I147*H147,2)</f>
        <v>0</v>
      </c>
      <c r="BL147" s="17" t="s">
        <v>159</v>
      </c>
      <c r="BM147" s="260" t="s">
        <v>181</v>
      </c>
    </row>
    <row r="148" s="12" customFormat="1" ht="25.92" customHeight="1">
      <c r="A148" s="12"/>
      <c r="B148" s="233"/>
      <c r="C148" s="234"/>
      <c r="D148" s="235" t="s">
        <v>78</v>
      </c>
      <c r="E148" s="236" t="s">
        <v>182</v>
      </c>
      <c r="F148" s="236" t="s">
        <v>183</v>
      </c>
      <c r="G148" s="234"/>
      <c r="H148" s="234"/>
      <c r="I148" s="237"/>
      <c r="J148" s="238">
        <f>BK148</f>
        <v>0</v>
      </c>
      <c r="K148" s="234"/>
      <c r="L148" s="239"/>
      <c r="M148" s="240"/>
      <c r="N148" s="241"/>
      <c r="O148" s="241"/>
      <c r="P148" s="242">
        <f>P149+P160+P165</f>
        <v>0</v>
      </c>
      <c r="Q148" s="241"/>
      <c r="R148" s="242">
        <f>R149+R160+R165</f>
        <v>0.64053399999999994</v>
      </c>
      <c r="S148" s="241"/>
      <c r="T148" s="243">
        <f>T149+T160+T165</f>
        <v>0.091354999999999992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44" t="s">
        <v>88</v>
      </c>
      <c r="AT148" s="245" t="s">
        <v>78</v>
      </c>
      <c r="AU148" s="245" t="s">
        <v>79</v>
      </c>
      <c r="AY148" s="244" t="s">
        <v>151</v>
      </c>
      <c r="BK148" s="246">
        <f>BK149+BK160+BK165</f>
        <v>0</v>
      </c>
    </row>
    <row r="149" s="12" customFormat="1" ht="22.8" customHeight="1">
      <c r="A149" s="12"/>
      <c r="B149" s="233"/>
      <c r="C149" s="234"/>
      <c r="D149" s="235" t="s">
        <v>78</v>
      </c>
      <c r="E149" s="247" t="s">
        <v>184</v>
      </c>
      <c r="F149" s="247" t="s">
        <v>185</v>
      </c>
      <c r="G149" s="234"/>
      <c r="H149" s="234"/>
      <c r="I149" s="237"/>
      <c r="J149" s="248">
        <f>BK149</f>
        <v>0</v>
      </c>
      <c r="K149" s="234"/>
      <c r="L149" s="239"/>
      <c r="M149" s="240"/>
      <c r="N149" s="241"/>
      <c r="O149" s="241"/>
      <c r="P149" s="242">
        <f>SUM(P150:P159)</f>
        <v>0</v>
      </c>
      <c r="Q149" s="241"/>
      <c r="R149" s="242">
        <f>SUM(R150:R159)</f>
        <v>0.23782500000000001</v>
      </c>
      <c r="S149" s="241"/>
      <c r="T149" s="243">
        <f>SUM(T150:T159)</f>
        <v>0.091354999999999992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4" t="s">
        <v>88</v>
      </c>
      <c r="AT149" s="245" t="s">
        <v>78</v>
      </c>
      <c r="AU149" s="245" t="s">
        <v>86</v>
      </c>
      <c r="AY149" s="244" t="s">
        <v>151</v>
      </c>
      <c r="BK149" s="246">
        <f>SUM(BK150:BK159)</f>
        <v>0</v>
      </c>
    </row>
    <row r="150" s="2" customFormat="1" ht="16.5" customHeight="1">
      <c r="A150" s="40"/>
      <c r="B150" s="41"/>
      <c r="C150" s="249" t="s">
        <v>186</v>
      </c>
      <c r="D150" s="249" t="s">
        <v>154</v>
      </c>
      <c r="E150" s="250" t="s">
        <v>187</v>
      </c>
      <c r="F150" s="251" t="s">
        <v>188</v>
      </c>
      <c r="G150" s="252" t="s">
        <v>157</v>
      </c>
      <c r="H150" s="253">
        <v>75.5</v>
      </c>
      <c r="I150" s="254"/>
      <c r="J150" s="255">
        <f>ROUND(I150*H150,2)</f>
        <v>0</v>
      </c>
      <c r="K150" s="251" t="s">
        <v>158</v>
      </c>
      <c r="L150" s="43"/>
      <c r="M150" s="256" t="s">
        <v>1</v>
      </c>
      <c r="N150" s="257" t="s">
        <v>44</v>
      </c>
      <c r="O150" s="93"/>
      <c r="P150" s="258">
        <f>O150*H150</f>
        <v>0</v>
      </c>
      <c r="Q150" s="258">
        <v>0</v>
      </c>
      <c r="R150" s="258">
        <f>Q150*H150</f>
        <v>0</v>
      </c>
      <c r="S150" s="258">
        <v>0</v>
      </c>
      <c r="T150" s="25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60" t="s">
        <v>189</v>
      </c>
      <c r="AT150" s="260" t="s">
        <v>154</v>
      </c>
      <c r="AU150" s="260" t="s">
        <v>88</v>
      </c>
      <c r="AY150" s="17" t="s">
        <v>151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7" t="s">
        <v>86</v>
      </c>
      <c r="BK150" s="153">
        <f>ROUND(I150*H150,2)</f>
        <v>0</v>
      </c>
      <c r="BL150" s="17" t="s">
        <v>189</v>
      </c>
      <c r="BM150" s="260" t="s">
        <v>190</v>
      </c>
    </row>
    <row r="151" s="13" customFormat="1">
      <c r="A151" s="13"/>
      <c r="B151" s="261"/>
      <c r="C151" s="262"/>
      <c r="D151" s="263" t="s">
        <v>161</v>
      </c>
      <c r="E151" s="264" t="s">
        <v>1</v>
      </c>
      <c r="F151" s="265" t="s">
        <v>162</v>
      </c>
      <c r="G151" s="262"/>
      <c r="H151" s="264" t="s">
        <v>1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1" t="s">
        <v>161</v>
      </c>
      <c r="AU151" s="271" t="s">
        <v>88</v>
      </c>
      <c r="AV151" s="13" t="s">
        <v>86</v>
      </c>
      <c r="AW151" s="13" t="s">
        <v>32</v>
      </c>
      <c r="AX151" s="13" t="s">
        <v>79</v>
      </c>
      <c r="AY151" s="271" t="s">
        <v>151</v>
      </c>
    </row>
    <row r="152" s="14" customFormat="1">
      <c r="A152" s="14"/>
      <c r="B152" s="272"/>
      <c r="C152" s="273"/>
      <c r="D152" s="263" t="s">
        <v>161</v>
      </c>
      <c r="E152" s="274" t="s">
        <v>1</v>
      </c>
      <c r="F152" s="275" t="s">
        <v>163</v>
      </c>
      <c r="G152" s="273"/>
      <c r="H152" s="276">
        <v>75.5</v>
      </c>
      <c r="I152" s="277"/>
      <c r="J152" s="273"/>
      <c r="K152" s="273"/>
      <c r="L152" s="278"/>
      <c r="M152" s="279"/>
      <c r="N152" s="280"/>
      <c r="O152" s="280"/>
      <c r="P152" s="280"/>
      <c r="Q152" s="280"/>
      <c r="R152" s="280"/>
      <c r="S152" s="280"/>
      <c r="T152" s="28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2" t="s">
        <v>161</v>
      </c>
      <c r="AU152" s="282" t="s">
        <v>88</v>
      </c>
      <c r="AV152" s="14" t="s">
        <v>88</v>
      </c>
      <c r="AW152" s="14" t="s">
        <v>32</v>
      </c>
      <c r="AX152" s="14" t="s">
        <v>86</v>
      </c>
      <c r="AY152" s="282" t="s">
        <v>151</v>
      </c>
    </row>
    <row r="153" s="2" customFormat="1" ht="16.5" customHeight="1">
      <c r="A153" s="40"/>
      <c r="B153" s="41"/>
      <c r="C153" s="283" t="s">
        <v>191</v>
      </c>
      <c r="D153" s="283" t="s">
        <v>192</v>
      </c>
      <c r="E153" s="284" t="s">
        <v>193</v>
      </c>
      <c r="F153" s="285" t="s">
        <v>194</v>
      </c>
      <c r="G153" s="286" t="s">
        <v>157</v>
      </c>
      <c r="H153" s="287">
        <v>79.275000000000006</v>
      </c>
      <c r="I153" s="288"/>
      <c r="J153" s="289">
        <f>ROUND(I153*H153,2)</f>
        <v>0</v>
      </c>
      <c r="K153" s="285" t="s">
        <v>1</v>
      </c>
      <c r="L153" s="290"/>
      <c r="M153" s="291" t="s">
        <v>1</v>
      </c>
      <c r="N153" s="292" t="s">
        <v>44</v>
      </c>
      <c r="O153" s="93"/>
      <c r="P153" s="258">
        <f>O153*H153</f>
        <v>0</v>
      </c>
      <c r="Q153" s="258">
        <v>0.0030000000000000001</v>
      </c>
      <c r="R153" s="258">
        <f>Q153*H153</f>
        <v>0.23782500000000001</v>
      </c>
      <c r="S153" s="258">
        <v>0</v>
      </c>
      <c r="T153" s="259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60" t="s">
        <v>195</v>
      </c>
      <c r="AT153" s="260" t="s">
        <v>192</v>
      </c>
      <c r="AU153" s="260" t="s">
        <v>88</v>
      </c>
      <c r="AY153" s="17" t="s">
        <v>151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17" t="s">
        <v>86</v>
      </c>
      <c r="BK153" s="153">
        <f>ROUND(I153*H153,2)</f>
        <v>0</v>
      </c>
      <c r="BL153" s="17" t="s">
        <v>189</v>
      </c>
      <c r="BM153" s="260" t="s">
        <v>196</v>
      </c>
    </row>
    <row r="154" s="13" customFormat="1">
      <c r="A154" s="13"/>
      <c r="B154" s="261"/>
      <c r="C154" s="262"/>
      <c r="D154" s="263" t="s">
        <v>161</v>
      </c>
      <c r="E154" s="264" t="s">
        <v>1</v>
      </c>
      <c r="F154" s="265" t="s">
        <v>162</v>
      </c>
      <c r="G154" s="262"/>
      <c r="H154" s="264" t="s">
        <v>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1" t="s">
        <v>161</v>
      </c>
      <c r="AU154" s="271" t="s">
        <v>88</v>
      </c>
      <c r="AV154" s="13" t="s">
        <v>86</v>
      </c>
      <c r="AW154" s="13" t="s">
        <v>32</v>
      </c>
      <c r="AX154" s="13" t="s">
        <v>79</v>
      </c>
      <c r="AY154" s="271" t="s">
        <v>151</v>
      </c>
    </row>
    <row r="155" s="14" customFormat="1">
      <c r="A155" s="14"/>
      <c r="B155" s="272"/>
      <c r="C155" s="273"/>
      <c r="D155" s="263" t="s">
        <v>161</v>
      </c>
      <c r="E155" s="274" t="s">
        <v>1</v>
      </c>
      <c r="F155" s="275" t="s">
        <v>197</v>
      </c>
      <c r="G155" s="273"/>
      <c r="H155" s="276">
        <v>79.275000000000006</v>
      </c>
      <c r="I155" s="277"/>
      <c r="J155" s="273"/>
      <c r="K155" s="273"/>
      <c r="L155" s="278"/>
      <c r="M155" s="279"/>
      <c r="N155" s="280"/>
      <c r="O155" s="280"/>
      <c r="P155" s="280"/>
      <c r="Q155" s="280"/>
      <c r="R155" s="280"/>
      <c r="S155" s="280"/>
      <c r="T155" s="28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2" t="s">
        <v>161</v>
      </c>
      <c r="AU155" s="282" t="s">
        <v>88</v>
      </c>
      <c r="AV155" s="14" t="s">
        <v>88</v>
      </c>
      <c r="AW155" s="14" t="s">
        <v>32</v>
      </c>
      <c r="AX155" s="14" t="s">
        <v>86</v>
      </c>
      <c r="AY155" s="282" t="s">
        <v>151</v>
      </c>
    </row>
    <row r="156" s="2" customFormat="1" ht="16.5" customHeight="1">
      <c r="A156" s="40"/>
      <c r="B156" s="41"/>
      <c r="C156" s="249" t="s">
        <v>198</v>
      </c>
      <c r="D156" s="249" t="s">
        <v>154</v>
      </c>
      <c r="E156" s="250" t="s">
        <v>199</v>
      </c>
      <c r="F156" s="251" t="s">
        <v>200</v>
      </c>
      <c r="G156" s="252" t="s">
        <v>157</v>
      </c>
      <c r="H156" s="253">
        <v>75.5</v>
      </c>
      <c r="I156" s="254"/>
      <c r="J156" s="255">
        <f>ROUND(I156*H156,2)</f>
        <v>0</v>
      </c>
      <c r="K156" s="251" t="s">
        <v>158</v>
      </c>
      <c r="L156" s="43"/>
      <c r="M156" s="256" t="s">
        <v>1</v>
      </c>
      <c r="N156" s="257" t="s">
        <v>44</v>
      </c>
      <c r="O156" s="93"/>
      <c r="P156" s="258">
        <f>O156*H156</f>
        <v>0</v>
      </c>
      <c r="Q156" s="258">
        <v>0</v>
      </c>
      <c r="R156" s="258">
        <f>Q156*H156</f>
        <v>0</v>
      </c>
      <c r="S156" s="258">
        <v>0.0012099999999999999</v>
      </c>
      <c r="T156" s="259">
        <f>S156*H156</f>
        <v>0.091354999999999992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60" t="s">
        <v>189</v>
      </c>
      <c r="AT156" s="260" t="s">
        <v>154</v>
      </c>
      <c r="AU156" s="260" t="s">
        <v>88</v>
      </c>
      <c r="AY156" s="17" t="s">
        <v>151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17" t="s">
        <v>86</v>
      </c>
      <c r="BK156" s="153">
        <f>ROUND(I156*H156,2)</f>
        <v>0</v>
      </c>
      <c r="BL156" s="17" t="s">
        <v>189</v>
      </c>
      <c r="BM156" s="260" t="s">
        <v>201</v>
      </c>
    </row>
    <row r="157" s="13" customFormat="1">
      <c r="A157" s="13"/>
      <c r="B157" s="261"/>
      <c r="C157" s="262"/>
      <c r="D157" s="263" t="s">
        <v>161</v>
      </c>
      <c r="E157" s="264" t="s">
        <v>1</v>
      </c>
      <c r="F157" s="265" t="s">
        <v>162</v>
      </c>
      <c r="G157" s="262"/>
      <c r="H157" s="264" t="s">
        <v>1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1" t="s">
        <v>161</v>
      </c>
      <c r="AU157" s="271" t="s">
        <v>88</v>
      </c>
      <c r="AV157" s="13" t="s">
        <v>86</v>
      </c>
      <c r="AW157" s="13" t="s">
        <v>32</v>
      </c>
      <c r="AX157" s="13" t="s">
        <v>79</v>
      </c>
      <c r="AY157" s="271" t="s">
        <v>151</v>
      </c>
    </row>
    <row r="158" s="14" customFormat="1">
      <c r="A158" s="14"/>
      <c r="B158" s="272"/>
      <c r="C158" s="273"/>
      <c r="D158" s="263" t="s">
        <v>161</v>
      </c>
      <c r="E158" s="274" t="s">
        <v>1</v>
      </c>
      <c r="F158" s="275" t="s">
        <v>163</v>
      </c>
      <c r="G158" s="273"/>
      <c r="H158" s="276">
        <v>75.5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2" t="s">
        <v>161</v>
      </c>
      <c r="AU158" s="282" t="s">
        <v>88</v>
      </c>
      <c r="AV158" s="14" t="s">
        <v>88</v>
      </c>
      <c r="AW158" s="14" t="s">
        <v>32</v>
      </c>
      <c r="AX158" s="14" t="s">
        <v>86</v>
      </c>
      <c r="AY158" s="282" t="s">
        <v>151</v>
      </c>
    </row>
    <row r="159" s="2" customFormat="1" ht="16.5" customHeight="1">
      <c r="A159" s="40"/>
      <c r="B159" s="41"/>
      <c r="C159" s="249" t="s">
        <v>152</v>
      </c>
      <c r="D159" s="249" t="s">
        <v>154</v>
      </c>
      <c r="E159" s="250" t="s">
        <v>202</v>
      </c>
      <c r="F159" s="251" t="s">
        <v>203</v>
      </c>
      <c r="G159" s="252" t="s">
        <v>204</v>
      </c>
      <c r="H159" s="293"/>
      <c r="I159" s="254"/>
      <c r="J159" s="255">
        <f>ROUND(I159*H159,2)</f>
        <v>0</v>
      </c>
      <c r="K159" s="251" t="s">
        <v>158</v>
      </c>
      <c r="L159" s="43"/>
      <c r="M159" s="256" t="s">
        <v>1</v>
      </c>
      <c r="N159" s="257" t="s">
        <v>44</v>
      </c>
      <c r="O159" s="93"/>
      <c r="P159" s="258">
        <f>O159*H159</f>
        <v>0</v>
      </c>
      <c r="Q159" s="258">
        <v>0</v>
      </c>
      <c r="R159" s="258">
        <f>Q159*H159</f>
        <v>0</v>
      </c>
      <c r="S159" s="258">
        <v>0</v>
      </c>
      <c r="T159" s="259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60" t="s">
        <v>189</v>
      </c>
      <c r="AT159" s="260" t="s">
        <v>154</v>
      </c>
      <c r="AU159" s="260" t="s">
        <v>88</v>
      </c>
      <c r="AY159" s="17" t="s">
        <v>151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17" t="s">
        <v>86</v>
      </c>
      <c r="BK159" s="153">
        <f>ROUND(I159*H159,2)</f>
        <v>0</v>
      </c>
      <c r="BL159" s="17" t="s">
        <v>189</v>
      </c>
      <c r="BM159" s="260" t="s">
        <v>205</v>
      </c>
    </row>
    <row r="160" s="12" customFormat="1" ht="22.8" customHeight="1">
      <c r="A160" s="12"/>
      <c r="B160" s="233"/>
      <c r="C160" s="234"/>
      <c r="D160" s="235" t="s">
        <v>78</v>
      </c>
      <c r="E160" s="247" t="s">
        <v>206</v>
      </c>
      <c r="F160" s="247" t="s">
        <v>207</v>
      </c>
      <c r="G160" s="234"/>
      <c r="H160" s="234"/>
      <c r="I160" s="237"/>
      <c r="J160" s="248">
        <f>BK160</f>
        <v>0</v>
      </c>
      <c r="K160" s="234"/>
      <c r="L160" s="239"/>
      <c r="M160" s="240"/>
      <c r="N160" s="241"/>
      <c r="O160" s="241"/>
      <c r="P160" s="242">
        <f>SUM(P161:P164)</f>
        <v>0</v>
      </c>
      <c r="Q160" s="241"/>
      <c r="R160" s="242">
        <f>SUM(R161:R164)</f>
        <v>0</v>
      </c>
      <c r="S160" s="241"/>
      <c r="T160" s="243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44" t="s">
        <v>88</v>
      </c>
      <c r="AT160" s="245" t="s">
        <v>78</v>
      </c>
      <c r="AU160" s="245" t="s">
        <v>86</v>
      </c>
      <c r="AY160" s="244" t="s">
        <v>151</v>
      </c>
      <c r="BK160" s="246">
        <f>SUM(BK161:BK164)</f>
        <v>0</v>
      </c>
    </row>
    <row r="161" s="2" customFormat="1" ht="24.15" customHeight="1">
      <c r="A161" s="40"/>
      <c r="B161" s="41"/>
      <c r="C161" s="249" t="s">
        <v>208</v>
      </c>
      <c r="D161" s="249" t="s">
        <v>154</v>
      </c>
      <c r="E161" s="250" t="s">
        <v>209</v>
      </c>
      <c r="F161" s="251" t="s">
        <v>210</v>
      </c>
      <c r="G161" s="252" t="s">
        <v>211</v>
      </c>
      <c r="H161" s="253">
        <v>1</v>
      </c>
      <c r="I161" s="254"/>
      <c r="J161" s="255">
        <f>ROUND(I161*H161,2)</f>
        <v>0</v>
      </c>
      <c r="K161" s="251" t="s">
        <v>1</v>
      </c>
      <c r="L161" s="43"/>
      <c r="M161" s="256" t="s">
        <v>1</v>
      </c>
      <c r="N161" s="257" t="s">
        <v>44</v>
      </c>
      <c r="O161" s="93"/>
      <c r="P161" s="258">
        <f>O161*H161</f>
        <v>0</v>
      </c>
      <c r="Q161" s="258">
        <v>0</v>
      </c>
      <c r="R161" s="258">
        <f>Q161*H161</f>
        <v>0</v>
      </c>
      <c r="S161" s="258">
        <v>0</v>
      </c>
      <c r="T161" s="259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60" t="s">
        <v>189</v>
      </c>
      <c r="AT161" s="260" t="s">
        <v>154</v>
      </c>
      <c r="AU161" s="260" t="s">
        <v>88</v>
      </c>
      <c r="AY161" s="17" t="s">
        <v>151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17" t="s">
        <v>86</v>
      </c>
      <c r="BK161" s="153">
        <f>ROUND(I161*H161,2)</f>
        <v>0</v>
      </c>
      <c r="BL161" s="17" t="s">
        <v>189</v>
      </c>
      <c r="BM161" s="260" t="s">
        <v>212</v>
      </c>
    </row>
    <row r="162" s="13" customFormat="1">
      <c r="A162" s="13"/>
      <c r="B162" s="261"/>
      <c r="C162" s="262"/>
      <c r="D162" s="263" t="s">
        <v>161</v>
      </c>
      <c r="E162" s="264" t="s">
        <v>1</v>
      </c>
      <c r="F162" s="265" t="s">
        <v>213</v>
      </c>
      <c r="G162" s="262"/>
      <c r="H162" s="264" t="s">
        <v>1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1" t="s">
        <v>161</v>
      </c>
      <c r="AU162" s="271" t="s">
        <v>88</v>
      </c>
      <c r="AV162" s="13" t="s">
        <v>86</v>
      </c>
      <c r="AW162" s="13" t="s">
        <v>32</v>
      </c>
      <c r="AX162" s="13" t="s">
        <v>79</v>
      </c>
      <c r="AY162" s="271" t="s">
        <v>151</v>
      </c>
    </row>
    <row r="163" s="14" customFormat="1">
      <c r="A163" s="14"/>
      <c r="B163" s="272"/>
      <c r="C163" s="273"/>
      <c r="D163" s="263" t="s">
        <v>161</v>
      </c>
      <c r="E163" s="274" t="s">
        <v>1</v>
      </c>
      <c r="F163" s="275" t="s">
        <v>86</v>
      </c>
      <c r="G163" s="273"/>
      <c r="H163" s="276">
        <v>1</v>
      </c>
      <c r="I163" s="277"/>
      <c r="J163" s="273"/>
      <c r="K163" s="273"/>
      <c r="L163" s="278"/>
      <c r="M163" s="279"/>
      <c r="N163" s="280"/>
      <c r="O163" s="280"/>
      <c r="P163" s="280"/>
      <c r="Q163" s="280"/>
      <c r="R163" s="280"/>
      <c r="S163" s="280"/>
      <c r="T163" s="28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2" t="s">
        <v>161</v>
      </c>
      <c r="AU163" s="282" t="s">
        <v>88</v>
      </c>
      <c r="AV163" s="14" t="s">
        <v>88</v>
      </c>
      <c r="AW163" s="14" t="s">
        <v>32</v>
      </c>
      <c r="AX163" s="14" t="s">
        <v>86</v>
      </c>
      <c r="AY163" s="282" t="s">
        <v>151</v>
      </c>
    </row>
    <row r="164" s="2" customFormat="1" ht="16.5" customHeight="1">
      <c r="A164" s="40"/>
      <c r="B164" s="41"/>
      <c r="C164" s="249" t="s">
        <v>214</v>
      </c>
      <c r="D164" s="249" t="s">
        <v>154</v>
      </c>
      <c r="E164" s="250" t="s">
        <v>215</v>
      </c>
      <c r="F164" s="251" t="s">
        <v>216</v>
      </c>
      <c r="G164" s="252" t="s">
        <v>204</v>
      </c>
      <c r="H164" s="293"/>
      <c r="I164" s="254"/>
      <c r="J164" s="255">
        <f>ROUND(I164*H164,2)</f>
        <v>0</v>
      </c>
      <c r="K164" s="251" t="s">
        <v>158</v>
      </c>
      <c r="L164" s="43"/>
      <c r="M164" s="256" t="s">
        <v>1</v>
      </c>
      <c r="N164" s="257" t="s">
        <v>44</v>
      </c>
      <c r="O164" s="93"/>
      <c r="P164" s="258">
        <f>O164*H164</f>
        <v>0</v>
      </c>
      <c r="Q164" s="258">
        <v>0</v>
      </c>
      <c r="R164" s="258">
        <f>Q164*H164</f>
        <v>0</v>
      </c>
      <c r="S164" s="258">
        <v>0</v>
      </c>
      <c r="T164" s="259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60" t="s">
        <v>189</v>
      </c>
      <c r="AT164" s="260" t="s">
        <v>154</v>
      </c>
      <c r="AU164" s="260" t="s">
        <v>88</v>
      </c>
      <c r="AY164" s="17" t="s">
        <v>151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7" t="s">
        <v>86</v>
      </c>
      <c r="BK164" s="153">
        <f>ROUND(I164*H164,2)</f>
        <v>0</v>
      </c>
      <c r="BL164" s="17" t="s">
        <v>189</v>
      </c>
      <c r="BM164" s="260" t="s">
        <v>217</v>
      </c>
    </row>
    <row r="165" s="12" customFormat="1" ht="22.8" customHeight="1">
      <c r="A165" s="12"/>
      <c r="B165" s="233"/>
      <c r="C165" s="234"/>
      <c r="D165" s="235" t="s">
        <v>78</v>
      </c>
      <c r="E165" s="247" t="s">
        <v>218</v>
      </c>
      <c r="F165" s="247" t="s">
        <v>219</v>
      </c>
      <c r="G165" s="234"/>
      <c r="H165" s="234"/>
      <c r="I165" s="237"/>
      <c r="J165" s="248">
        <f>BK165</f>
        <v>0</v>
      </c>
      <c r="K165" s="234"/>
      <c r="L165" s="239"/>
      <c r="M165" s="240"/>
      <c r="N165" s="241"/>
      <c r="O165" s="241"/>
      <c r="P165" s="242">
        <f>SUM(P166:P184)</f>
        <v>0</v>
      </c>
      <c r="Q165" s="241"/>
      <c r="R165" s="242">
        <f>SUM(R166:R184)</f>
        <v>0.40270899999999998</v>
      </c>
      <c r="S165" s="241"/>
      <c r="T165" s="243">
        <f>SUM(T166:T184)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44" t="s">
        <v>88</v>
      </c>
      <c r="AT165" s="245" t="s">
        <v>78</v>
      </c>
      <c r="AU165" s="245" t="s">
        <v>86</v>
      </c>
      <c r="AY165" s="244" t="s">
        <v>151</v>
      </c>
      <c r="BK165" s="246">
        <f>SUM(BK166:BK184)</f>
        <v>0</v>
      </c>
    </row>
    <row r="166" s="2" customFormat="1" ht="16.5" customHeight="1">
      <c r="A166" s="40"/>
      <c r="B166" s="41"/>
      <c r="C166" s="249" t="s">
        <v>8</v>
      </c>
      <c r="D166" s="249" t="s">
        <v>154</v>
      </c>
      <c r="E166" s="250" t="s">
        <v>220</v>
      </c>
      <c r="F166" s="251" t="s">
        <v>221</v>
      </c>
      <c r="G166" s="252" t="s">
        <v>157</v>
      </c>
      <c r="H166" s="253">
        <v>75.5</v>
      </c>
      <c r="I166" s="254"/>
      <c r="J166" s="255">
        <f>ROUND(I166*H166,2)</f>
        <v>0</v>
      </c>
      <c r="K166" s="251" t="s">
        <v>158</v>
      </c>
      <c r="L166" s="43"/>
      <c r="M166" s="256" t="s">
        <v>1</v>
      </c>
      <c r="N166" s="257" t="s">
        <v>44</v>
      </c>
      <c r="O166" s="93"/>
      <c r="P166" s="258">
        <f>O166*H166</f>
        <v>0</v>
      </c>
      <c r="Q166" s="258">
        <v>0</v>
      </c>
      <c r="R166" s="258">
        <f>Q166*H166</f>
        <v>0</v>
      </c>
      <c r="S166" s="258">
        <v>0</v>
      </c>
      <c r="T166" s="259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60" t="s">
        <v>189</v>
      </c>
      <c r="AT166" s="260" t="s">
        <v>154</v>
      </c>
      <c r="AU166" s="260" t="s">
        <v>88</v>
      </c>
      <c r="AY166" s="17" t="s">
        <v>151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7" t="s">
        <v>86</v>
      </c>
      <c r="BK166" s="153">
        <f>ROUND(I166*H166,2)</f>
        <v>0</v>
      </c>
      <c r="BL166" s="17" t="s">
        <v>189</v>
      </c>
      <c r="BM166" s="260" t="s">
        <v>222</v>
      </c>
    </row>
    <row r="167" s="13" customFormat="1">
      <c r="A167" s="13"/>
      <c r="B167" s="261"/>
      <c r="C167" s="262"/>
      <c r="D167" s="263" t="s">
        <v>161</v>
      </c>
      <c r="E167" s="264" t="s">
        <v>1</v>
      </c>
      <c r="F167" s="265" t="s">
        <v>162</v>
      </c>
      <c r="G167" s="262"/>
      <c r="H167" s="264" t="s">
        <v>1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1" t="s">
        <v>161</v>
      </c>
      <c r="AU167" s="271" t="s">
        <v>88</v>
      </c>
      <c r="AV167" s="13" t="s">
        <v>86</v>
      </c>
      <c r="AW167" s="13" t="s">
        <v>32</v>
      </c>
      <c r="AX167" s="13" t="s">
        <v>79</v>
      </c>
      <c r="AY167" s="271" t="s">
        <v>151</v>
      </c>
    </row>
    <row r="168" s="14" customFormat="1">
      <c r="A168" s="14"/>
      <c r="B168" s="272"/>
      <c r="C168" s="273"/>
      <c r="D168" s="263" t="s">
        <v>161</v>
      </c>
      <c r="E168" s="274" t="s">
        <v>1</v>
      </c>
      <c r="F168" s="275" t="s">
        <v>163</v>
      </c>
      <c r="G168" s="273"/>
      <c r="H168" s="276">
        <v>75.5</v>
      </c>
      <c r="I168" s="277"/>
      <c r="J168" s="273"/>
      <c r="K168" s="273"/>
      <c r="L168" s="278"/>
      <c r="M168" s="279"/>
      <c r="N168" s="280"/>
      <c r="O168" s="280"/>
      <c r="P168" s="280"/>
      <c r="Q168" s="280"/>
      <c r="R168" s="280"/>
      <c r="S168" s="280"/>
      <c r="T168" s="28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2" t="s">
        <v>161</v>
      </c>
      <c r="AU168" s="282" t="s">
        <v>88</v>
      </c>
      <c r="AV168" s="14" t="s">
        <v>88</v>
      </c>
      <c r="AW168" s="14" t="s">
        <v>32</v>
      </c>
      <c r="AX168" s="14" t="s">
        <v>86</v>
      </c>
      <c r="AY168" s="282" t="s">
        <v>151</v>
      </c>
    </row>
    <row r="169" s="2" customFormat="1" ht="16.5" customHeight="1">
      <c r="A169" s="40"/>
      <c r="B169" s="41"/>
      <c r="C169" s="249" t="s">
        <v>223</v>
      </c>
      <c r="D169" s="249" t="s">
        <v>154</v>
      </c>
      <c r="E169" s="250" t="s">
        <v>224</v>
      </c>
      <c r="F169" s="251" t="s">
        <v>225</v>
      </c>
      <c r="G169" s="252" t="s">
        <v>157</v>
      </c>
      <c r="H169" s="253">
        <v>1.6000000000000001</v>
      </c>
      <c r="I169" s="254"/>
      <c r="J169" s="255">
        <f>ROUND(I169*H169,2)</f>
        <v>0</v>
      </c>
      <c r="K169" s="251" t="s">
        <v>1</v>
      </c>
      <c r="L169" s="43"/>
      <c r="M169" s="256" t="s">
        <v>1</v>
      </c>
      <c r="N169" s="257" t="s">
        <v>44</v>
      </c>
      <c r="O169" s="93"/>
      <c r="P169" s="258">
        <f>O169*H169</f>
        <v>0</v>
      </c>
      <c r="Q169" s="258">
        <v>0.0075799999999999999</v>
      </c>
      <c r="R169" s="258">
        <f>Q169*H169</f>
        <v>0.012128</v>
      </c>
      <c r="S169" s="258">
        <v>0</v>
      </c>
      <c r="T169" s="259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60" t="s">
        <v>189</v>
      </c>
      <c r="AT169" s="260" t="s">
        <v>154</v>
      </c>
      <c r="AU169" s="260" t="s">
        <v>88</v>
      </c>
      <c r="AY169" s="17" t="s">
        <v>151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7" t="s">
        <v>86</v>
      </c>
      <c r="BK169" s="153">
        <f>ROUND(I169*H169,2)</f>
        <v>0</v>
      </c>
      <c r="BL169" s="17" t="s">
        <v>189</v>
      </c>
      <c r="BM169" s="260" t="s">
        <v>226</v>
      </c>
    </row>
    <row r="170" s="13" customFormat="1">
      <c r="A170" s="13"/>
      <c r="B170" s="261"/>
      <c r="C170" s="262"/>
      <c r="D170" s="263" t="s">
        <v>161</v>
      </c>
      <c r="E170" s="264" t="s">
        <v>1</v>
      </c>
      <c r="F170" s="265" t="s">
        <v>227</v>
      </c>
      <c r="G170" s="262"/>
      <c r="H170" s="264" t="s">
        <v>1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1" t="s">
        <v>161</v>
      </c>
      <c r="AU170" s="271" t="s">
        <v>88</v>
      </c>
      <c r="AV170" s="13" t="s">
        <v>86</v>
      </c>
      <c r="AW170" s="13" t="s">
        <v>32</v>
      </c>
      <c r="AX170" s="13" t="s">
        <v>79</v>
      </c>
      <c r="AY170" s="271" t="s">
        <v>151</v>
      </c>
    </row>
    <row r="171" s="14" customFormat="1">
      <c r="A171" s="14"/>
      <c r="B171" s="272"/>
      <c r="C171" s="273"/>
      <c r="D171" s="263" t="s">
        <v>161</v>
      </c>
      <c r="E171" s="274" t="s">
        <v>1</v>
      </c>
      <c r="F171" s="275" t="s">
        <v>228</v>
      </c>
      <c r="G171" s="273"/>
      <c r="H171" s="276">
        <v>1.6000000000000001</v>
      </c>
      <c r="I171" s="277"/>
      <c r="J171" s="273"/>
      <c r="K171" s="273"/>
      <c r="L171" s="278"/>
      <c r="M171" s="279"/>
      <c r="N171" s="280"/>
      <c r="O171" s="280"/>
      <c r="P171" s="280"/>
      <c r="Q171" s="280"/>
      <c r="R171" s="280"/>
      <c r="S171" s="280"/>
      <c r="T171" s="28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2" t="s">
        <v>161</v>
      </c>
      <c r="AU171" s="282" t="s">
        <v>88</v>
      </c>
      <c r="AV171" s="14" t="s">
        <v>88</v>
      </c>
      <c r="AW171" s="14" t="s">
        <v>32</v>
      </c>
      <c r="AX171" s="14" t="s">
        <v>86</v>
      </c>
      <c r="AY171" s="282" t="s">
        <v>151</v>
      </c>
    </row>
    <row r="172" s="2" customFormat="1" ht="16.5" customHeight="1">
      <c r="A172" s="40"/>
      <c r="B172" s="41"/>
      <c r="C172" s="249" t="s">
        <v>229</v>
      </c>
      <c r="D172" s="249" t="s">
        <v>154</v>
      </c>
      <c r="E172" s="250" t="s">
        <v>230</v>
      </c>
      <c r="F172" s="251" t="s">
        <v>231</v>
      </c>
      <c r="G172" s="252" t="s">
        <v>157</v>
      </c>
      <c r="H172" s="253">
        <v>75.5</v>
      </c>
      <c r="I172" s="254"/>
      <c r="J172" s="255">
        <f>ROUND(I172*H172,2)</f>
        <v>0</v>
      </c>
      <c r="K172" s="251" t="s">
        <v>158</v>
      </c>
      <c r="L172" s="43"/>
      <c r="M172" s="256" t="s">
        <v>1</v>
      </c>
      <c r="N172" s="257" t="s">
        <v>44</v>
      </c>
      <c r="O172" s="93"/>
      <c r="P172" s="258">
        <f>O172*H172</f>
        <v>0</v>
      </c>
      <c r="Q172" s="258">
        <v>0.00020000000000000001</v>
      </c>
      <c r="R172" s="258">
        <f>Q172*H172</f>
        <v>0.015100000000000001</v>
      </c>
      <c r="S172" s="258">
        <v>0</v>
      </c>
      <c r="T172" s="259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60" t="s">
        <v>189</v>
      </c>
      <c r="AT172" s="260" t="s">
        <v>154</v>
      </c>
      <c r="AU172" s="260" t="s">
        <v>88</v>
      </c>
      <c r="AY172" s="17" t="s">
        <v>151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17" t="s">
        <v>86</v>
      </c>
      <c r="BK172" s="153">
        <f>ROUND(I172*H172,2)</f>
        <v>0</v>
      </c>
      <c r="BL172" s="17" t="s">
        <v>189</v>
      </c>
      <c r="BM172" s="260" t="s">
        <v>232</v>
      </c>
    </row>
    <row r="173" s="13" customFormat="1">
      <c r="A173" s="13"/>
      <c r="B173" s="261"/>
      <c r="C173" s="262"/>
      <c r="D173" s="263" t="s">
        <v>161</v>
      </c>
      <c r="E173" s="264" t="s">
        <v>1</v>
      </c>
      <c r="F173" s="265" t="s">
        <v>162</v>
      </c>
      <c r="G173" s="262"/>
      <c r="H173" s="264" t="s">
        <v>1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1" t="s">
        <v>161</v>
      </c>
      <c r="AU173" s="271" t="s">
        <v>88</v>
      </c>
      <c r="AV173" s="13" t="s">
        <v>86</v>
      </c>
      <c r="AW173" s="13" t="s">
        <v>32</v>
      </c>
      <c r="AX173" s="13" t="s">
        <v>79</v>
      </c>
      <c r="AY173" s="271" t="s">
        <v>151</v>
      </c>
    </row>
    <row r="174" s="13" customFormat="1">
      <c r="A174" s="13"/>
      <c r="B174" s="261"/>
      <c r="C174" s="262"/>
      <c r="D174" s="263" t="s">
        <v>161</v>
      </c>
      <c r="E174" s="264" t="s">
        <v>1</v>
      </c>
      <c r="F174" s="265" t="s">
        <v>233</v>
      </c>
      <c r="G174" s="262"/>
      <c r="H174" s="264" t="s">
        <v>1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1" t="s">
        <v>161</v>
      </c>
      <c r="AU174" s="271" t="s">
        <v>88</v>
      </c>
      <c r="AV174" s="13" t="s">
        <v>86</v>
      </c>
      <c r="AW174" s="13" t="s">
        <v>32</v>
      </c>
      <c r="AX174" s="13" t="s">
        <v>79</v>
      </c>
      <c r="AY174" s="271" t="s">
        <v>151</v>
      </c>
    </row>
    <row r="175" s="14" customFormat="1">
      <c r="A175" s="14"/>
      <c r="B175" s="272"/>
      <c r="C175" s="273"/>
      <c r="D175" s="263" t="s">
        <v>161</v>
      </c>
      <c r="E175" s="274" t="s">
        <v>1</v>
      </c>
      <c r="F175" s="275" t="s">
        <v>163</v>
      </c>
      <c r="G175" s="273"/>
      <c r="H175" s="276">
        <v>75.5</v>
      </c>
      <c r="I175" s="277"/>
      <c r="J175" s="273"/>
      <c r="K175" s="273"/>
      <c r="L175" s="278"/>
      <c r="M175" s="279"/>
      <c r="N175" s="280"/>
      <c r="O175" s="280"/>
      <c r="P175" s="280"/>
      <c r="Q175" s="280"/>
      <c r="R175" s="280"/>
      <c r="S175" s="280"/>
      <c r="T175" s="28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2" t="s">
        <v>161</v>
      </c>
      <c r="AU175" s="282" t="s">
        <v>88</v>
      </c>
      <c r="AV175" s="14" t="s">
        <v>88</v>
      </c>
      <c r="AW175" s="14" t="s">
        <v>32</v>
      </c>
      <c r="AX175" s="14" t="s">
        <v>86</v>
      </c>
      <c r="AY175" s="282" t="s">
        <v>151</v>
      </c>
    </row>
    <row r="176" s="2" customFormat="1" ht="16.5" customHeight="1">
      <c r="A176" s="40"/>
      <c r="B176" s="41"/>
      <c r="C176" s="283" t="s">
        <v>234</v>
      </c>
      <c r="D176" s="283" t="s">
        <v>192</v>
      </c>
      <c r="E176" s="284" t="s">
        <v>235</v>
      </c>
      <c r="F176" s="285" t="s">
        <v>236</v>
      </c>
      <c r="G176" s="286" t="s">
        <v>157</v>
      </c>
      <c r="H176" s="287">
        <v>83.049999999999997</v>
      </c>
      <c r="I176" s="288"/>
      <c r="J176" s="289">
        <f>ROUND(I176*H176,2)</f>
        <v>0</v>
      </c>
      <c r="K176" s="285" t="s">
        <v>1</v>
      </c>
      <c r="L176" s="290"/>
      <c r="M176" s="291" t="s">
        <v>1</v>
      </c>
      <c r="N176" s="292" t="s">
        <v>44</v>
      </c>
      <c r="O176" s="93"/>
      <c r="P176" s="258">
        <f>O176*H176</f>
        <v>0</v>
      </c>
      <c r="Q176" s="258">
        <v>0.0044999999999999997</v>
      </c>
      <c r="R176" s="258">
        <f>Q176*H176</f>
        <v>0.37372499999999997</v>
      </c>
      <c r="S176" s="258">
        <v>0</v>
      </c>
      <c r="T176" s="259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60" t="s">
        <v>195</v>
      </c>
      <c r="AT176" s="260" t="s">
        <v>192</v>
      </c>
      <c r="AU176" s="260" t="s">
        <v>88</v>
      </c>
      <c r="AY176" s="17" t="s">
        <v>151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7" t="s">
        <v>86</v>
      </c>
      <c r="BK176" s="153">
        <f>ROUND(I176*H176,2)</f>
        <v>0</v>
      </c>
      <c r="BL176" s="17" t="s">
        <v>189</v>
      </c>
      <c r="BM176" s="260" t="s">
        <v>237</v>
      </c>
    </row>
    <row r="177" s="13" customFormat="1">
      <c r="A177" s="13"/>
      <c r="B177" s="261"/>
      <c r="C177" s="262"/>
      <c r="D177" s="263" t="s">
        <v>161</v>
      </c>
      <c r="E177" s="264" t="s">
        <v>1</v>
      </c>
      <c r="F177" s="265" t="s">
        <v>162</v>
      </c>
      <c r="G177" s="262"/>
      <c r="H177" s="264" t="s">
        <v>1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1" t="s">
        <v>161</v>
      </c>
      <c r="AU177" s="271" t="s">
        <v>88</v>
      </c>
      <c r="AV177" s="13" t="s">
        <v>86</v>
      </c>
      <c r="AW177" s="13" t="s">
        <v>32</v>
      </c>
      <c r="AX177" s="13" t="s">
        <v>79</v>
      </c>
      <c r="AY177" s="271" t="s">
        <v>151</v>
      </c>
    </row>
    <row r="178" s="14" customFormat="1">
      <c r="A178" s="14"/>
      <c r="B178" s="272"/>
      <c r="C178" s="273"/>
      <c r="D178" s="263" t="s">
        <v>161</v>
      </c>
      <c r="E178" s="274" t="s">
        <v>1</v>
      </c>
      <c r="F178" s="275" t="s">
        <v>238</v>
      </c>
      <c r="G178" s="273"/>
      <c r="H178" s="276">
        <v>83.049999999999997</v>
      </c>
      <c r="I178" s="277"/>
      <c r="J178" s="273"/>
      <c r="K178" s="273"/>
      <c r="L178" s="278"/>
      <c r="M178" s="279"/>
      <c r="N178" s="280"/>
      <c r="O178" s="280"/>
      <c r="P178" s="280"/>
      <c r="Q178" s="280"/>
      <c r="R178" s="280"/>
      <c r="S178" s="280"/>
      <c r="T178" s="28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2" t="s">
        <v>161</v>
      </c>
      <c r="AU178" s="282" t="s">
        <v>88</v>
      </c>
      <c r="AV178" s="14" t="s">
        <v>88</v>
      </c>
      <c r="AW178" s="14" t="s">
        <v>32</v>
      </c>
      <c r="AX178" s="14" t="s">
        <v>86</v>
      </c>
      <c r="AY178" s="282" t="s">
        <v>151</v>
      </c>
    </row>
    <row r="179" s="2" customFormat="1" ht="16.5" customHeight="1">
      <c r="A179" s="40"/>
      <c r="B179" s="41"/>
      <c r="C179" s="249" t="s">
        <v>189</v>
      </c>
      <c r="D179" s="249" t="s">
        <v>154</v>
      </c>
      <c r="E179" s="250" t="s">
        <v>239</v>
      </c>
      <c r="F179" s="251" t="s">
        <v>240</v>
      </c>
      <c r="G179" s="252" t="s">
        <v>241</v>
      </c>
      <c r="H179" s="253">
        <v>8.7799999999999994</v>
      </c>
      <c r="I179" s="254"/>
      <c r="J179" s="255">
        <f>ROUND(I179*H179,2)</f>
        <v>0</v>
      </c>
      <c r="K179" s="251" t="s">
        <v>1</v>
      </c>
      <c r="L179" s="43"/>
      <c r="M179" s="256" t="s">
        <v>1</v>
      </c>
      <c r="N179" s="257" t="s">
        <v>44</v>
      </c>
      <c r="O179" s="93"/>
      <c r="P179" s="258">
        <f>O179*H179</f>
        <v>0</v>
      </c>
      <c r="Q179" s="258">
        <v>0.00020000000000000001</v>
      </c>
      <c r="R179" s="258">
        <f>Q179*H179</f>
        <v>0.001756</v>
      </c>
      <c r="S179" s="258">
        <v>0</v>
      </c>
      <c r="T179" s="259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60" t="s">
        <v>189</v>
      </c>
      <c r="AT179" s="260" t="s">
        <v>154</v>
      </c>
      <c r="AU179" s="260" t="s">
        <v>88</v>
      </c>
      <c r="AY179" s="17" t="s">
        <v>151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7" t="s">
        <v>86</v>
      </c>
      <c r="BK179" s="153">
        <f>ROUND(I179*H179,2)</f>
        <v>0</v>
      </c>
      <c r="BL179" s="17" t="s">
        <v>189</v>
      </c>
      <c r="BM179" s="260" t="s">
        <v>242</v>
      </c>
    </row>
    <row r="180" s="13" customFormat="1">
      <c r="A180" s="13"/>
      <c r="B180" s="261"/>
      <c r="C180" s="262"/>
      <c r="D180" s="263" t="s">
        <v>161</v>
      </c>
      <c r="E180" s="264" t="s">
        <v>1</v>
      </c>
      <c r="F180" s="265" t="s">
        <v>243</v>
      </c>
      <c r="G180" s="262"/>
      <c r="H180" s="264" t="s">
        <v>1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1" t="s">
        <v>161</v>
      </c>
      <c r="AU180" s="271" t="s">
        <v>88</v>
      </c>
      <c r="AV180" s="13" t="s">
        <v>86</v>
      </c>
      <c r="AW180" s="13" t="s">
        <v>32</v>
      </c>
      <c r="AX180" s="13" t="s">
        <v>79</v>
      </c>
      <c r="AY180" s="271" t="s">
        <v>151</v>
      </c>
    </row>
    <row r="181" s="14" customFormat="1">
      <c r="A181" s="14"/>
      <c r="B181" s="272"/>
      <c r="C181" s="273"/>
      <c r="D181" s="263" t="s">
        <v>161</v>
      </c>
      <c r="E181" s="274" t="s">
        <v>1</v>
      </c>
      <c r="F181" s="275" t="s">
        <v>244</v>
      </c>
      <c r="G181" s="273"/>
      <c r="H181" s="276">
        <v>7.7800000000000002</v>
      </c>
      <c r="I181" s="277"/>
      <c r="J181" s="273"/>
      <c r="K181" s="273"/>
      <c r="L181" s="278"/>
      <c r="M181" s="279"/>
      <c r="N181" s="280"/>
      <c r="O181" s="280"/>
      <c r="P181" s="280"/>
      <c r="Q181" s="280"/>
      <c r="R181" s="280"/>
      <c r="S181" s="280"/>
      <c r="T181" s="28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2" t="s">
        <v>161</v>
      </c>
      <c r="AU181" s="282" t="s">
        <v>88</v>
      </c>
      <c r="AV181" s="14" t="s">
        <v>88</v>
      </c>
      <c r="AW181" s="14" t="s">
        <v>32</v>
      </c>
      <c r="AX181" s="14" t="s">
        <v>79</v>
      </c>
      <c r="AY181" s="282" t="s">
        <v>151</v>
      </c>
    </row>
    <row r="182" s="14" customFormat="1">
      <c r="A182" s="14"/>
      <c r="B182" s="272"/>
      <c r="C182" s="273"/>
      <c r="D182" s="263" t="s">
        <v>161</v>
      </c>
      <c r="E182" s="274" t="s">
        <v>1</v>
      </c>
      <c r="F182" s="275" t="s">
        <v>245</v>
      </c>
      <c r="G182" s="273"/>
      <c r="H182" s="276">
        <v>1</v>
      </c>
      <c r="I182" s="277"/>
      <c r="J182" s="273"/>
      <c r="K182" s="273"/>
      <c r="L182" s="278"/>
      <c r="M182" s="279"/>
      <c r="N182" s="280"/>
      <c r="O182" s="280"/>
      <c r="P182" s="280"/>
      <c r="Q182" s="280"/>
      <c r="R182" s="280"/>
      <c r="S182" s="280"/>
      <c r="T182" s="28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2" t="s">
        <v>161</v>
      </c>
      <c r="AU182" s="282" t="s">
        <v>88</v>
      </c>
      <c r="AV182" s="14" t="s">
        <v>88</v>
      </c>
      <c r="AW182" s="14" t="s">
        <v>32</v>
      </c>
      <c r="AX182" s="14" t="s">
        <v>79</v>
      </c>
      <c r="AY182" s="282" t="s">
        <v>151</v>
      </c>
    </row>
    <row r="183" s="15" customFormat="1">
      <c r="A183" s="15"/>
      <c r="B183" s="294"/>
      <c r="C183" s="295"/>
      <c r="D183" s="263" t="s">
        <v>161</v>
      </c>
      <c r="E183" s="296" t="s">
        <v>1</v>
      </c>
      <c r="F183" s="297" t="s">
        <v>246</v>
      </c>
      <c r="G183" s="295"/>
      <c r="H183" s="298">
        <v>8.7800000000000011</v>
      </c>
      <c r="I183" s="299"/>
      <c r="J183" s="295"/>
      <c r="K183" s="295"/>
      <c r="L183" s="300"/>
      <c r="M183" s="301"/>
      <c r="N183" s="302"/>
      <c r="O183" s="302"/>
      <c r="P183" s="302"/>
      <c r="Q183" s="302"/>
      <c r="R183" s="302"/>
      <c r="S183" s="302"/>
      <c r="T183" s="30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304" t="s">
        <v>161</v>
      </c>
      <c r="AU183" s="304" t="s">
        <v>88</v>
      </c>
      <c r="AV183" s="15" t="s">
        <v>159</v>
      </c>
      <c r="AW183" s="15" t="s">
        <v>32</v>
      </c>
      <c r="AX183" s="15" t="s">
        <v>86</v>
      </c>
      <c r="AY183" s="304" t="s">
        <v>151</v>
      </c>
    </row>
    <row r="184" s="2" customFormat="1" ht="16.5" customHeight="1">
      <c r="A184" s="40"/>
      <c r="B184" s="41"/>
      <c r="C184" s="249" t="s">
        <v>247</v>
      </c>
      <c r="D184" s="249" t="s">
        <v>154</v>
      </c>
      <c r="E184" s="250" t="s">
        <v>248</v>
      </c>
      <c r="F184" s="251" t="s">
        <v>249</v>
      </c>
      <c r="G184" s="252" t="s">
        <v>204</v>
      </c>
      <c r="H184" s="293"/>
      <c r="I184" s="254"/>
      <c r="J184" s="255">
        <f>ROUND(I184*H184,2)</f>
        <v>0</v>
      </c>
      <c r="K184" s="251" t="s">
        <v>158</v>
      </c>
      <c r="L184" s="43"/>
      <c r="M184" s="256" t="s">
        <v>1</v>
      </c>
      <c r="N184" s="257" t="s">
        <v>44</v>
      </c>
      <c r="O184" s="93"/>
      <c r="P184" s="258">
        <f>O184*H184</f>
        <v>0</v>
      </c>
      <c r="Q184" s="258">
        <v>0</v>
      </c>
      <c r="R184" s="258">
        <f>Q184*H184</f>
        <v>0</v>
      </c>
      <c r="S184" s="258">
        <v>0</v>
      </c>
      <c r="T184" s="25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60" t="s">
        <v>189</v>
      </c>
      <c r="AT184" s="260" t="s">
        <v>154</v>
      </c>
      <c r="AU184" s="260" t="s">
        <v>88</v>
      </c>
      <c r="AY184" s="17" t="s">
        <v>151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17" t="s">
        <v>86</v>
      </c>
      <c r="BK184" s="153">
        <f>ROUND(I184*H184,2)</f>
        <v>0</v>
      </c>
      <c r="BL184" s="17" t="s">
        <v>189</v>
      </c>
      <c r="BM184" s="260" t="s">
        <v>250</v>
      </c>
    </row>
    <row r="185" s="12" customFormat="1" ht="25.92" customHeight="1">
      <c r="A185" s="12"/>
      <c r="B185" s="233"/>
      <c r="C185" s="234"/>
      <c r="D185" s="235" t="s">
        <v>78</v>
      </c>
      <c r="E185" s="236" t="s">
        <v>129</v>
      </c>
      <c r="F185" s="236" t="s">
        <v>251</v>
      </c>
      <c r="G185" s="234"/>
      <c r="H185" s="234"/>
      <c r="I185" s="237"/>
      <c r="J185" s="238">
        <f>BK185</f>
        <v>0</v>
      </c>
      <c r="K185" s="234"/>
      <c r="L185" s="239"/>
      <c r="M185" s="240"/>
      <c r="N185" s="241"/>
      <c r="O185" s="241"/>
      <c r="P185" s="242">
        <f>P186+P189</f>
        <v>0</v>
      </c>
      <c r="Q185" s="241"/>
      <c r="R185" s="242">
        <f>R186+R189</f>
        <v>0</v>
      </c>
      <c r="S185" s="241"/>
      <c r="T185" s="243">
        <f>T186+T189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44" t="s">
        <v>178</v>
      </c>
      <c r="AT185" s="245" t="s">
        <v>78</v>
      </c>
      <c r="AU185" s="245" t="s">
        <v>79</v>
      </c>
      <c r="AY185" s="244" t="s">
        <v>151</v>
      </c>
      <c r="BK185" s="246">
        <f>BK186+BK189</f>
        <v>0</v>
      </c>
    </row>
    <row r="186" s="12" customFormat="1" ht="22.8" customHeight="1">
      <c r="A186" s="12"/>
      <c r="B186" s="233"/>
      <c r="C186" s="234"/>
      <c r="D186" s="235" t="s">
        <v>78</v>
      </c>
      <c r="E186" s="247" t="s">
        <v>252</v>
      </c>
      <c r="F186" s="247" t="s">
        <v>128</v>
      </c>
      <c r="G186" s="234"/>
      <c r="H186" s="234"/>
      <c r="I186" s="237"/>
      <c r="J186" s="248">
        <f>BK186</f>
        <v>0</v>
      </c>
      <c r="K186" s="234"/>
      <c r="L186" s="239"/>
      <c r="M186" s="240"/>
      <c r="N186" s="241"/>
      <c r="O186" s="241"/>
      <c r="P186" s="242">
        <f>SUM(P187:P188)</f>
        <v>0</v>
      </c>
      <c r="Q186" s="241"/>
      <c r="R186" s="242">
        <f>SUM(R187:R188)</f>
        <v>0</v>
      </c>
      <c r="S186" s="241"/>
      <c r="T186" s="243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4" t="s">
        <v>178</v>
      </c>
      <c r="AT186" s="245" t="s">
        <v>78</v>
      </c>
      <c r="AU186" s="245" t="s">
        <v>86</v>
      </c>
      <c r="AY186" s="244" t="s">
        <v>151</v>
      </c>
      <c r="BK186" s="246">
        <f>SUM(BK187:BK188)</f>
        <v>0</v>
      </c>
    </row>
    <row r="187" s="2" customFormat="1" ht="16.5" customHeight="1">
      <c r="A187" s="40"/>
      <c r="B187" s="41"/>
      <c r="C187" s="249" t="s">
        <v>253</v>
      </c>
      <c r="D187" s="249" t="s">
        <v>154</v>
      </c>
      <c r="E187" s="250" t="s">
        <v>254</v>
      </c>
      <c r="F187" s="251" t="s">
        <v>255</v>
      </c>
      <c r="G187" s="252" t="s">
        <v>256</v>
      </c>
      <c r="H187" s="253">
        <v>1</v>
      </c>
      <c r="I187" s="254"/>
      <c r="J187" s="255">
        <f>ROUND(I187*H187,2)</f>
        <v>0</v>
      </c>
      <c r="K187" s="251" t="s">
        <v>1</v>
      </c>
      <c r="L187" s="43"/>
      <c r="M187" s="256" t="s">
        <v>1</v>
      </c>
      <c r="N187" s="257" t="s">
        <v>44</v>
      </c>
      <c r="O187" s="93"/>
      <c r="P187" s="258">
        <f>O187*H187</f>
        <v>0</v>
      </c>
      <c r="Q187" s="258">
        <v>0</v>
      </c>
      <c r="R187" s="258">
        <f>Q187*H187</f>
        <v>0</v>
      </c>
      <c r="S187" s="258">
        <v>0</v>
      </c>
      <c r="T187" s="259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60" t="s">
        <v>257</v>
      </c>
      <c r="AT187" s="260" t="s">
        <v>154</v>
      </c>
      <c r="AU187" s="260" t="s">
        <v>88</v>
      </c>
      <c r="AY187" s="17" t="s">
        <v>151</v>
      </c>
      <c r="BE187" s="153">
        <f>IF(N187="základní",J187,0)</f>
        <v>0</v>
      </c>
      <c r="BF187" s="153">
        <f>IF(N187="snížená",J187,0)</f>
        <v>0</v>
      </c>
      <c r="BG187" s="153">
        <f>IF(N187="zákl. přenesená",J187,0)</f>
        <v>0</v>
      </c>
      <c r="BH187" s="153">
        <f>IF(N187="sníž. přenesená",J187,0)</f>
        <v>0</v>
      </c>
      <c r="BI187" s="153">
        <f>IF(N187="nulová",J187,0)</f>
        <v>0</v>
      </c>
      <c r="BJ187" s="17" t="s">
        <v>86</v>
      </c>
      <c r="BK187" s="153">
        <f>ROUND(I187*H187,2)</f>
        <v>0</v>
      </c>
      <c r="BL187" s="17" t="s">
        <v>257</v>
      </c>
      <c r="BM187" s="260" t="s">
        <v>258</v>
      </c>
    </row>
    <row r="188" s="2" customFormat="1">
      <c r="A188" s="40"/>
      <c r="B188" s="41"/>
      <c r="C188" s="42"/>
      <c r="D188" s="263" t="s">
        <v>259</v>
      </c>
      <c r="E188" s="42"/>
      <c r="F188" s="305" t="s">
        <v>260</v>
      </c>
      <c r="G188" s="42"/>
      <c r="H188" s="42"/>
      <c r="I188" s="219"/>
      <c r="J188" s="42"/>
      <c r="K188" s="42"/>
      <c r="L188" s="43"/>
      <c r="M188" s="306"/>
      <c r="N188" s="307"/>
      <c r="O188" s="93"/>
      <c r="P188" s="93"/>
      <c r="Q188" s="93"/>
      <c r="R188" s="93"/>
      <c r="S188" s="93"/>
      <c r="T188" s="94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7" t="s">
        <v>259</v>
      </c>
      <c r="AU188" s="17" t="s">
        <v>88</v>
      </c>
    </row>
    <row r="189" s="12" customFormat="1" ht="22.8" customHeight="1">
      <c r="A189" s="12"/>
      <c r="B189" s="233"/>
      <c r="C189" s="234"/>
      <c r="D189" s="235" t="s">
        <v>78</v>
      </c>
      <c r="E189" s="247" t="s">
        <v>261</v>
      </c>
      <c r="F189" s="247" t="s">
        <v>262</v>
      </c>
      <c r="G189" s="234"/>
      <c r="H189" s="234"/>
      <c r="I189" s="237"/>
      <c r="J189" s="248">
        <f>BK189</f>
        <v>0</v>
      </c>
      <c r="K189" s="234"/>
      <c r="L189" s="239"/>
      <c r="M189" s="240"/>
      <c r="N189" s="241"/>
      <c r="O189" s="241"/>
      <c r="P189" s="242">
        <f>P190</f>
        <v>0</v>
      </c>
      <c r="Q189" s="241"/>
      <c r="R189" s="242">
        <f>R190</f>
        <v>0</v>
      </c>
      <c r="S189" s="241"/>
      <c r="T189" s="243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4" t="s">
        <v>178</v>
      </c>
      <c r="AT189" s="245" t="s">
        <v>78</v>
      </c>
      <c r="AU189" s="245" t="s">
        <v>86</v>
      </c>
      <c r="AY189" s="244" t="s">
        <v>151</v>
      </c>
      <c r="BK189" s="246">
        <f>BK190</f>
        <v>0</v>
      </c>
    </row>
    <row r="190" s="2" customFormat="1" ht="16.5" customHeight="1">
      <c r="A190" s="40"/>
      <c r="B190" s="41"/>
      <c r="C190" s="249" t="s">
        <v>263</v>
      </c>
      <c r="D190" s="249" t="s">
        <v>154</v>
      </c>
      <c r="E190" s="250" t="s">
        <v>264</v>
      </c>
      <c r="F190" s="251" t="s">
        <v>265</v>
      </c>
      <c r="G190" s="252" t="s">
        <v>256</v>
      </c>
      <c r="H190" s="253">
        <v>1</v>
      </c>
      <c r="I190" s="254"/>
      <c r="J190" s="255">
        <f>ROUND(I190*H190,2)</f>
        <v>0</v>
      </c>
      <c r="K190" s="251" t="s">
        <v>1</v>
      </c>
      <c r="L190" s="43"/>
      <c r="M190" s="308" t="s">
        <v>1</v>
      </c>
      <c r="N190" s="309" t="s">
        <v>44</v>
      </c>
      <c r="O190" s="310"/>
      <c r="P190" s="311">
        <f>O190*H190</f>
        <v>0</v>
      </c>
      <c r="Q190" s="311">
        <v>0</v>
      </c>
      <c r="R190" s="311">
        <f>Q190*H190</f>
        <v>0</v>
      </c>
      <c r="S190" s="311">
        <v>0</v>
      </c>
      <c r="T190" s="31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60" t="s">
        <v>257</v>
      </c>
      <c r="AT190" s="260" t="s">
        <v>154</v>
      </c>
      <c r="AU190" s="260" t="s">
        <v>88</v>
      </c>
      <c r="AY190" s="17" t="s">
        <v>151</v>
      </c>
      <c r="BE190" s="153">
        <f>IF(N190="základní",J190,0)</f>
        <v>0</v>
      </c>
      <c r="BF190" s="153">
        <f>IF(N190="snížená",J190,0)</f>
        <v>0</v>
      </c>
      <c r="BG190" s="153">
        <f>IF(N190="zákl. přenesená",J190,0)</f>
        <v>0</v>
      </c>
      <c r="BH190" s="153">
        <f>IF(N190="sníž. přenesená",J190,0)</f>
        <v>0</v>
      </c>
      <c r="BI190" s="153">
        <f>IF(N190="nulová",J190,0)</f>
        <v>0</v>
      </c>
      <c r="BJ190" s="17" t="s">
        <v>86</v>
      </c>
      <c r="BK190" s="153">
        <f>ROUND(I190*H190,2)</f>
        <v>0</v>
      </c>
      <c r="BL190" s="17" t="s">
        <v>257</v>
      </c>
      <c r="BM190" s="260" t="s">
        <v>266</v>
      </c>
    </row>
    <row r="191" s="2" customFormat="1" ht="6.96" customHeight="1">
      <c r="A191" s="40"/>
      <c r="B191" s="68"/>
      <c r="C191" s="69"/>
      <c r="D191" s="69"/>
      <c r="E191" s="69"/>
      <c r="F191" s="69"/>
      <c r="G191" s="69"/>
      <c r="H191" s="69"/>
      <c r="I191" s="69"/>
      <c r="J191" s="69"/>
      <c r="K191" s="69"/>
      <c r="L191" s="43"/>
      <c r="M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</row>
  </sheetData>
  <sheetProtection sheet="1" autoFilter="0" formatColumns="0" formatRows="0" objects="1" scenarios="1" spinCount="100000" saltValue="l9+DJNIUxsH+nPZfPhq1/caGXnQ3AdcERjfBobIsvxVVuo03gHELo11hutsMksQtSG0cEbzemqEtI3ZWR7mc7A==" hashValue="OYKA7o23WyN0KbPcjYX0g5gVoWzE5Ro84JEfIzcs7nqfXsshv2m6kwrBDUoLopMuQL+oqYJ71bnrG8Gr4ROXig==" algorithmName="SHA-512" password="CC35"/>
  <autoFilter ref="C135:K190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20"/>
      <c r="AT3" s="17" t="s">
        <v>88</v>
      </c>
    </row>
    <row r="4" s="1" customFormat="1" ht="24.96" customHeight="1">
      <c r="B4" s="20"/>
      <c r="D4" s="162" t="s">
        <v>107</v>
      </c>
      <c r="L4" s="20"/>
      <c r="M4" s="16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64" t="s">
        <v>16</v>
      </c>
      <c r="L6" s="20"/>
    </row>
    <row r="7" s="1" customFormat="1" ht="16.5" customHeight="1">
      <c r="B7" s="20"/>
      <c r="E7" s="165" t="str">
        <f>'Rekapitulace stavby'!K6</f>
        <v>MENDELU Shop - Brno</v>
      </c>
      <c r="F7" s="164"/>
      <c r="G7" s="164"/>
      <c r="H7" s="164"/>
      <c r="L7" s="20"/>
    </row>
    <row r="8" s="1" customFormat="1" ht="12" customHeight="1">
      <c r="B8" s="20"/>
      <c r="D8" s="164" t="s">
        <v>108</v>
      </c>
      <c r="L8" s="20"/>
    </row>
    <row r="9" s="2" customFormat="1" ht="16.5" customHeight="1">
      <c r="A9" s="40"/>
      <c r="B9" s="43"/>
      <c r="C9" s="40"/>
      <c r="D9" s="40"/>
      <c r="E9" s="165" t="s">
        <v>109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4" t="s">
        <v>267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6" t="s">
        <v>268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4" t="s">
        <v>18</v>
      </c>
      <c r="E13" s="40"/>
      <c r="F13" s="143" t="s">
        <v>1</v>
      </c>
      <c r="G13" s="40"/>
      <c r="H13" s="40"/>
      <c r="I13" s="164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4" t="s">
        <v>20</v>
      </c>
      <c r="E14" s="40"/>
      <c r="F14" s="143" t="s">
        <v>21</v>
      </c>
      <c r="G14" s="40"/>
      <c r="H14" s="40"/>
      <c r="I14" s="164" t="s">
        <v>22</v>
      </c>
      <c r="J14" s="167" t="str">
        <f>'Rekapitulace stavby'!AN8</f>
        <v>1. 6. 2024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4" t="s">
        <v>24</v>
      </c>
      <c r="E16" s="40"/>
      <c r="F16" s="40"/>
      <c r="G16" s="40"/>
      <c r="H16" s="40"/>
      <c r="I16" s="164" t="s">
        <v>25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26</v>
      </c>
      <c r="F17" s="40"/>
      <c r="G17" s="40"/>
      <c r="H17" s="40"/>
      <c r="I17" s="164" t="s">
        <v>27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4" t="s">
        <v>28</v>
      </c>
      <c r="E19" s="40"/>
      <c r="F19" s="40"/>
      <c r="G19" s="40"/>
      <c r="H19" s="40"/>
      <c r="I19" s="164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4" t="s">
        <v>27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4" t="s">
        <v>30</v>
      </c>
      <c r="E22" s="40"/>
      <c r="F22" s="40"/>
      <c r="G22" s="40"/>
      <c r="H22" s="40"/>
      <c r="I22" s="164" t="s">
        <v>25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">
        <v>31</v>
      </c>
      <c r="F23" s="40"/>
      <c r="G23" s="40"/>
      <c r="H23" s="40"/>
      <c r="I23" s="164" t="s">
        <v>27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4" t="s">
        <v>33</v>
      </c>
      <c r="E25" s="40"/>
      <c r="F25" s="40"/>
      <c r="G25" s="40"/>
      <c r="H25" s="40"/>
      <c r="I25" s="164" t="s">
        <v>25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64" t="s">
        <v>27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4" t="s">
        <v>35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8"/>
      <c r="B29" s="169"/>
      <c r="C29" s="168"/>
      <c r="D29" s="168"/>
      <c r="E29" s="170" t="s">
        <v>1</v>
      </c>
      <c r="F29" s="170"/>
      <c r="G29" s="170"/>
      <c r="H29" s="170"/>
      <c r="I29" s="168"/>
      <c r="J29" s="168"/>
      <c r="K29" s="168"/>
      <c r="L29" s="171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2"/>
      <c r="E31" s="172"/>
      <c r="F31" s="172"/>
      <c r="G31" s="172"/>
      <c r="H31" s="172"/>
      <c r="I31" s="172"/>
      <c r="J31" s="172"/>
      <c r="K31" s="172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111</v>
      </c>
      <c r="E32" s="40"/>
      <c r="F32" s="40"/>
      <c r="G32" s="40"/>
      <c r="H32" s="40"/>
      <c r="I32" s="40"/>
      <c r="J32" s="173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4" t="s">
        <v>101</v>
      </c>
      <c r="E33" s="40"/>
      <c r="F33" s="40"/>
      <c r="G33" s="40"/>
      <c r="H33" s="40"/>
      <c r="I33" s="40"/>
      <c r="J33" s="173">
        <f>J103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5" t="s">
        <v>39</v>
      </c>
      <c r="E34" s="40"/>
      <c r="F34" s="40"/>
      <c r="G34" s="40"/>
      <c r="H34" s="40"/>
      <c r="I34" s="40"/>
      <c r="J34" s="176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2"/>
      <c r="E35" s="172"/>
      <c r="F35" s="172"/>
      <c r="G35" s="172"/>
      <c r="H35" s="172"/>
      <c r="I35" s="172"/>
      <c r="J35" s="172"/>
      <c r="K35" s="172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77" t="s">
        <v>41</v>
      </c>
      <c r="G36" s="40"/>
      <c r="H36" s="40"/>
      <c r="I36" s="177" t="s">
        <v>40</v>
      </c>
      <c r="J36" s="177" t="s">
        <v>42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78" t="s">
        <v>43</v>
      </c>
      <c r="E37" s="164" t="s">
        <v>44</v>
      </c>
      <c r="F37" s="179">
        <f>ROUND((SUM(BE103:BE110) + SUM(BE132:BE136)),  2)</f>
        <v>0</v>
      </c>
      <c r="G37" s="40"/>
      <c r="H37" s="40"/>
      <c r="I37" s="180">
        <v>0.20999999999999999</v>
      </c>
      <c r="J37" s="179">
        <f>ROUND(((SUM(BE103:BE110) + SUM(BE132:BE136))*I37),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4" t="s">
        <v>45</v>
      </c>
      <c r="F38" s="179">
        <f>ROUND((SUM(BF103:BF110) + SUM(BF132:BF136)),  2)</f>
        <v>0</v>
      </c>
      <c r="G38" s="40"/>
      <c r="H38" s="40"/>
      <c r="I38" s="180">
        <v>0.12</v>
      </c>
      <c r="J38" s="179">
        <f>ROUND(((SUM(BF103:BF110) + SUM(BF132:BF136))*I38),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4" t="s">
        <v>46</v>
      </c>
      <c r="F39" s="179">
        <f>ROUND((SUM(BG103:BG110) + SUM(BG132:BG136)),  2)</f>
        <v>0</v>
      </c>
      <c r="G39" s="40"/>
      <c r="H39" s="40"/>
      <c r="I39" s="180">
        <v>0.20999999999999999</v>
      </c>
      <c r="J39" s="179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4" t="s">
        <v>47</v>
      </c>
      <c r="F40" s="179">
        <f>ROUND((SUM(BH103:BH110) + SUM(BH132:BH136)),  2)</f>
        <v>0</v>
      </c>
      <c r="G40" s="40"/>
      <c r="H40" s="40"/>
      <c r="I40" s="180">
        <v>0.12</v>
      </c>
      <c r="J40" s="179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4" t="s">
        <v>48</v>
      </c>
      <c r="F41" s="179">
        <f>ROUND((SUM(BI103:BI110) + SUM(BI132:BI136)),  2)</f>
        <v>0</v>
      </c>
      <c r="G41" s="40"/>
      <c r="H41" s="40"/>
      <c r="I41" s="180">
        <v>0</v>
      </c>
      <c r="J41" s="179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1"/>
      <c r="D43" s="182" t="s">
        <v>49</v>
      </c>
      <c r="E43" s="183"/>
      <c r="F43" s="183"/>
      <c r="G43" s="184" t="s">
        <v>50</v>
      </c>
      <c r="H43" s="185" t="s">
        <v>51</v>
      </c>
      <c r="I43" s="183"/>
      <c r="J43" s="186">
        <f>SUM(J34:J41)</f>
        <v>0</v>
      </c>
      <c r="K43" s="187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8" t="s">
        <v>52</v>
      </c>
      <c r="E50" s="189"/>
      <c r="F50" s="189"/>
      <c r="G50" s="188" t="s">
        <v>53</v>
      </c>
      <c r="H50" s="189"/>
      <c r="I50" s="189"/>
      <c r="J50" s="189"/>
      <c r="K50" s="189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0" t="s">
        <v>54</v>
      </c>
      <c r="E61" s="191"/>
      <c r="F61" s="192" t="s">
        <v>55</v>
      </c>
      <c r="G61" s="190" t="s">
        <v>54</v>
      </c>
      <c r="H61" s="191"/>
      <c r="I61" s="191"/>
      <c r="J61" s="193" t="s">
        <v>55</v>
      </c>
      <c r="K61" s="191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8" t="s">
        <v>56</v>
      </c>
      <c r="E65" s="194"/>
      <c r="F65" s="194"/>
      <c r="G65" s="188" t="s">
        <v>57</v>
      </c>
      <c r="H65" s="194"/>
      <c r="I65" s="194"/>
      <c r="J65" s="194"/>
      <c r="K65" s="194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0" t="s">
        <v>54</v>
      </c>
      <c r="E76" s="191"/>
      <c r="F76" s="192" t="s">
        <v>55</v>
      </c>
      <c r="G76" s="190" t="s">
        <v>54</v>
      </c>
      <c r="H76" s="191"/>
      <c r="I76" s="191"/>
      <c r="J76" s="193" t="s">
        <v>55</v>
      </c>
      <c r="K76" s="191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5"/>
      <c r="C77" s="196"/>
      <c r="D77" s="196"/>
      <c r="E77" s="196"/>
      <c r="F77" s="196"/>
      <c r="G77" s="196"/>
      <c r="H77" s="196"/>
      <c r="I77" s="196"/>
      <c r="J77" s="196"/>
      <c r="K77" s="196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7"/>
      <c r="C81" s="198"/>
      <c r="D81" s="198"/>
      <c r="E81" s="198"/>
      <c r="F81" s="198"/>
      <c r="G81" s="198"/>
      <c r="H81" s="198"/>
      <c r="I81" s="198"/>
      <c r="J81" s="198"/>
      <c r="K81" s="198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112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9" t="str">
        <f>E7</f>
        <v>MENDELU Shop - Brno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108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199" t="s">
        <v>109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267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24-SO050-01.1 - D4.6 - Silnoproudé a slaboproudé onstalace a Slaboproud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>Pavilon X, Mendelova univerzita v Brně</v>
      </c>
      <c r="G91" s="42"/>
      <c r="H91" s="42"/>
      <c r="I91" s="32" t="s">
        <v>22</v>
      </c>
      <c r="J91" s="81" t="str">
        <f>IF(J14="","",J14)</f>
        <v>1. 6. 2024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 xml:space="preserve"> Mendelova univerzita v Brně, Černá Pole</v>
      </c>
      <c r="G93" s="42"/>
      <c r="H93" s="42"/>
      <c r="I93" s="32" t="s">
        <v>30</v>
      </c>
      <c r="J93" s="36" t="str">
        <f>E23</f>
        <v>Ing. arch. David Vrtek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28</v>
      </c>
      <c r="D94" s="42"/>
      <c r="E94" s="42"/>
      <c r="F94" s="27" t="str">
        <f>IF(E20="","",E20)</f>
        <v>Vyplň údaj</v>
      </c>
      <c r="G94" s="42"/>
      <c r="H94" s="42"/>
      <c r="I94" s="32" t="s">
        <v>33</v>
      </c>
      <c r="J94" s="36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00" t="s">
        <v>113</v>
      </c>
      <c r="D96" s="158"/>
      <c r="E96" s="158"/>
      <c r="F96" s="158"/>
      <c r="G96" s="158"/>
      <c r="H96" s="158"/>
      <c r="I96" s="158"/>
      <c r="J96" s="201" t="s">
        <v>114</v>
      </c>
      <c r="K96" s="15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2" t="s">
        <v>115</v>
      </c>
      <c r="D98" s="42"/>
      <c r="E98" s="42"/>
      <c r="F98" s="42"/>
      <c r="G98" s="42"/>
      <c r="H98" s="42"/>
      <c r="I98" s="42"/>
      <c r="J98" s="112">
        <f>J132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116</v>
      </c>
    </row>
    <row r="99" s="9" customFormat="1" ht="24.96" customHeight="1">
      <c r="A99" s="9"/>
      <c r="B99" s="203"/>
      <c r="C99" s="204"/>
      <c r="D99" s="205" t="s">
        <v>269</v>
      </c>
      <c r="E99" s="206"/>
      <c r="F99" s="206"/>
      <c r="G99" s="206"/>
      <c r="H99" s="206"/>
      <c r="I99" s="206"/>
      <c r="J99" s="207">
        <f>J133</f>
        <v>0</v>
      </c>
      <c r="K99" s="204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5"/>
      <c r="D100" s="210" t="s">
        <v>270</v>
      </c>
      <c r="E100" s="211"/>
      <c r="F100" s="211"/>
      <c r="G100" s="211"/>
      <c r="H100" s="211"/>
      <c r="I100" s="211"/>
      <c r="J100" s="212">
        <f>J134</f>
        <v>0</v>
      </c>
      <c r="K100" s="135"/>
      <c r="L100" s="21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29.28" customHeight="1">
      <c r="A103" s="40"/>
      <c r="B103" s="41"/>
      <c r="C103" s="202" t="s">
        <v>127</v>
      </c>
      <c r="D103" s="42"/>
      <c r="E103" s="42"/>
      <c r="F103" s="42"/>
      <c r="G103" s="42"/>
      <c r="H103" s="42"/>
      <c r="I103" s="42"/>
      <c r="J103" s="214">
        <f>ROUND(J104 + J105 + J106 + J107 + J108 + J109,2)</f>
        <v>0</v>
      </c>
      <c r="K103" s="42"/>
      <c r="L103" s="65"/>
      <c r="N103" s="215" t="s">
        <v>43</v>
      </c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8" customHeight="1">
      <c r="A104" s="40"/>
      <c r="B104" s="41"/>
      <c r="C104" s="42"/>
      <c r="D104" s="154" t="s">
        <v>128</v>
      </c>
      <c r="E104" s="149"/>
      <c r="F104" s="149"/>
      <c r="G104" s="42"/>
      <c r="H104" s="42"/>
      <c r="I104" s="42"/>
      <c r="J104" s="150">
        <v>0</v>
      </c>
      <c r="K104" s="42"/>
      <c r="L104" s="216"/>
      <c r="M104" s="217"/>
      <c r="N104" s="218" t="s">
        <v>44</v>
      </c>
      <c r="O104" s="217"/>
      <c r="P104" s="217"/>
      <c r="Q104" s="217"/>
      <c r="R104" s="217"/>
      <c r="S104" s="219"/>
      <c r="T104" s="219"/>
      <c r="U104" s="219"/>
      <c r="V104" s="219"/>
      <c r="W104" s="219"/>
      <c r="X104" s="219"/>
      <c r="Y104" s="219"/>
      <c r="Z104" s="219"/>
      <c r="AA104" s="219"/>
      <c r="AB104" s="219"/>
      <c r="AC104" s="219"/>
      <c r="AD104" s="219"/>
      <c r="AE104" s="219"/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20" t="s">
        <v>129</v>
      </c>
      <c r="AZ104" s="217"/>
      <c r="BA104" s="217"/>
      <c r="BB104" s="217"/>
      <c r="BC104" s="217"/>
      <c r="BD104" s="217"/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20" t="s">
        <v>86</v>
      </c>
      <c r="BK104" s="217"/>
      <c r="BL104" s="217"/>
      <c r="BM104" s="217"/>
    </row>
    <row r="105" s="2" customFormat="1" ht="18" customHeight="1">
      <c r="A105" s="40"/>
      <c r="B105" s="41"/>
      <c r="C105" s="42"/>
      <c r="D105" s="154" t="s">
        <v>130</v>
      </c>
      <c r="E105" s="149"/>
      <c r="F105" s="149"/>
      <c r="G105" s="42"/>
      <c r="H105" s="42"/>
      <c r="I105" s="42"/>
      <c r="J105" s="150">
        <v>0</v>
      </c>
      <c r="K105" s="42"/>
      <c r="L105" s="216"/>
      <c r="M105" s="217"/>
      <c r="N105" s="218" t="s">
        <v>44</v>
      </c>
      <c r="O105" s="217"/>
      <c r="P105" s="217"/>
      <c r="Q105" s="217"/>
      <c r="R105" s="217"/>
      <c r="S105" s="219"/>
      <c r="T105" s="219"/>
      <c r="U105" s="219"/>
      <c r="V105" s="219"/>
      <c r="W105" s="219"/>
      <c r="X105" s="219"/>
      <c r="Y105" s="219"/>
      <c r="Z105" s="219"/>
      <c r="AA105" s="219"/>
      <c r="AB105" s="219"/>
      <c r="AC105" s="219"/>
      <c r="AD105" s="219"/>
      <c r="AE105" s="219"/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20" t="s">
        <v>129</v>
      </c>
      <c r="AZ105" s="217"/>
      <c r="BA105" s="217"/>
      <c r="BB105" s="217"/>
      <c r="BC105" s="217"/>
      <c r="BD105" s="217"/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20" t="s">
        <v>86</v>
      </c>
      <c r="BK105" s="217"/>
      <c r="BL105" s="217"/>
      <c r="BM105" s="217"/>
    </row>
    <row r="106" s="2" customFormat="1" ht="18" customHeight="1">
      <c r="A106" s="40"/>
      <c r="B106" s="41"/>
      <c r="C106" s="42"/>
      <c r="D106" s="154" t="s">
        <v>131</v>
      </c>
      <c r="E106" s="149"/>
      <c r="F106" s="149"/>
      <c r="G106" s="42"/>
      <c r="H106" s="42"/>
      <c r="I106" s="42"/>
      <c r="J106" s="150">
        <v>0</v>
      </c>
      <c r="K106" s="42"/>
      <c r="L106" s="216"/>
      <c r="M106" s="217"/>
      <c r="N106" s="218" t="s">
        <v>44</v>
      </c>
      <c r="O106" s="217"/>
      <c r="P106" s="217"/>
      <c r="Q106" s="217"/>
      <c r="R106" s="217"/>
      <c r="S106" s="219"/>
      <c r="T106" s="219"/>
      <c r="U106" s="219"/>
      <c r="V106" s="219"/>
      <c r="W106" s="219"/>
      <c r="X106" s="219"/>
      <c r="Y106" s="219"/>
      <c r="Z106" s="219"/>
      <c r="AA106" s="219"/>
      <c r="AB106" s="219"/>
      <c r="AC106" s="219"/>
      <c r="AD106" s="219"/>
      <c r="AE106" s="219"/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20" t="s">
        <v>129</v>
      </c>
      <c r="AZ106" s="217"/>
      <c r="BA106" s="217"/>
      <c r="BB106" s="217"/>
      <c r="BC106" s="217"/>
      <c r="BD106" s="217"/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20" t="s">
        <v>86</v>
      </c>
      <c r="BK106" s="217"/>
      <c r="BL106" s="217"/>
      <c r="BM106" s="217"/>
    </row>
    <row r="107" s="2" customFormat="1" ht="18" customHeight="1">
      <c r="A107" s="40"/>
      <c r="B107" s="41"/>
      <c r="C107" s="42"/>
      <c r="D107" s="154" t="s">
        <v>132</v>
      </c>
      <c r="E107" s="149"/>
      <c r="F107" s="149"/>
      <c r="G107" s="42"/>
      <c r="H107" s="42"/>
      <c r="I107" s="42"/>
      <c r="J107" s="150">
        <v>0</v>
      </c>
      <c r="K107" s="42"/>
      <c r="L107" s="216"/>
      <c r="M107" s="217"/>
      <c r="N107" s="218" t="s">
        <v>44</v>
      </c>
      <c r="O107" s="217"/>
      <c r="P107" s="217"/>
      <c r="Q107" s="217"/>
      <c r="R107" s="217"/>
      <c r="S107" s="219"/>
      <c r="T107" s="219"/>
      <c r="U107" s="219"/>
      <c r="V107" s="219"/>
      <c r="W107" s="219"/>
      <c r="X107" s="219"/>
      <c r="Y107" s="219"/>
      <c r="Z107" s="219"/>
      <c r="AA107" s="219"/>
      <c r="AB107" s="219"/>
      <c r="AC107" s="219"/>
      <c r="AD107" s="219"/>
      <c r="AE107" s="219"/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20" t="s">
        <v>129</v>
      </c>
      <c r="AZ107" s="217"/>
      <c r="BA107" s="217"/>
      <c r="BB107" s="217"/>
      <c r="BC107" s="217"/>
      <c r="BD107" s="217"/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20" t="s">
        <v>86</v>
      </c>
      <c r="BK107" s="217"/>
      <c r="BL107" s="217"/>
      <c r="BM107" s="217"/>
    </row>
    <row r="108" s="2" customFormat="1" ht="18" customHeight="1">
      <c r="A108" s="40"/>
      <c r="B108" s="41"/>
      <c r="C108" s="42"/>
      <c r="D108" s="154" t="s">
        <v>133</v>
      </c>
      <c r="E108" s="149"/>
      <c r="F108" s="149"/>
      <c r="G108" s="42"/>
      <c r="H108" s="42"/>
      <c r="I108" s="42"/>
      <c r="J108" s="150">
        <v>0</v>
      </c>
      <c r="K108" s="42"/>
      <c r="L108" s="216"/>
      <c r="M108" s="217"/>
      <c r="N108" s="218" t="s">
        <v>44</v>
      </c>
      <c r="O108" s="217"/>
      <c r="P108" s="217"/>
      <c r="Q108" s="217"/>
      <c r="R108" s="217"/>
      <c r="S108" s="219"/>
      <c r="T108" s="219"/>
      <c r="U108" s="219"/>
      <c r="V108" s="219"/>
      <c r="W108" s="219"/>
      <c r="X108" s="219"/>
      <c r="Y108" s="219"/>
      <c r="Z108" s="219"/>
      <c r="AA108" s="219"/>
      <c r="AB108" s="219"/>
      <c r="AC108" s="219"/>
      <c r="AD108" s="219"/>
      <c r="AE108" s="219"/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20" t="s">
        <v>129</v>
      </c>
      <c r="AZ108" s="217"/>
      <c r="BA108" s="217"/>
      <c r="BB108" s="217"/>
      <c r="BC108" s="217"/>
      <c r="BD108" s="217"/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20" t="s">
        <v>86</v>
      </c>
      <c r="BK108" s="217"/>
      <c r="BL108" s="217"/>
      <c r="BM108" s="217"/>
    </row>
    <row r="109" s="2" customFormat="1" ht="18" customHeight="1">
      <c r="A109" s="40"/>
      <c r="B109" s="41"/>
      <c r="C109" s="42"/>
      <c r="D109" s="149" t="s">
        <v>134</v>
      </c>
      <c r="E109" s="42"/>
      <c r="F109" s="42"/>
      <c r="G109" s="42"/>
      <c r="H109" s="42"/>
      <c r="I109" s="42"/>
      <c r="J109" s="150">
        <f>ROUND(J32*T109,2)</f>
        <v>0</v>
      </c>
      <c r="K109" s="42"/>
      <c r="L109" s="216"/>
      <c r="M109" s="217"/>
      <c r="N109" s="218" t="s">
        <v>44</v>
      </c>
      <c r="O109" s="217"/>
      <c r="P109" s="217"/>
      <c r="Q109" s="217"/>
      <c r="R109" s="217"/>
      <c r="S109" s="219"/>
      <c r="T109" s="219"/>
      <c r="U109" s="219"/>
      <c r="V109" s="219"/>
      <c r="W109" s="219"/>
      <c r="X109" s="219"/>
      <c r="Y109" s="219"/>
      <c r="Z109" s="219"/>
      <c r="AA109" s="219"/>
      <c r="AB109" s="219"/>
      <c r="AC109" s="219"/>
      <c r="AD109" s="219"/>
      <c r="AE109" s="219"/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20" t="s">
        <v>135</v>
      </c>
      <c r="AZ109" s="217"/>
      <c r="BA109" s="217"/>
      <c r="BB109" s="217"/>
      <c r="BC109" s="217"/>
      <c r="BD109" s="217"/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20" t="s">
        <v>86</v>
      </c>
      <c r="BK109" s="217"/>
      <c r="BL109" s="217"/>
      <c r="BM109" s="217"/>
    </row>
    <row r="110" s="2" customForma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29.28" customHeight="1">
      <c r="A111" s="40"/>
      <c r="B111" s="41"/>
      <c r="C111" s="157" t="s">
        <v>106</v>
      </c>
      <c r="D111" s="158"/>
      <c r="E111" s="158"/>
      <c r="F111" s="158"/>
      <c r="G111" s="158"/>
      <c r="H111" s="158"/>
      <c r="I111" s="158"/>
      <c r="J111" s="159">
        <f>ROUND(J98+J103,2)</f>
        <v>0</v>
      </c>
      <c r="K111" s="158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6" s="2" customFormat="1" ht="6.96" customHeight="1">
      <c r="A116" s="40"/>
      <c r="B116" s="70"/>
      <c r="C116" s="71"/>
      <c r="D116" s="71"/>
      <c r="E116" s="71"/>
      <c r="F116" s="71"/>
      <c r="G116" s="71"/>
      <c r="H116" s="71"/>
      <c r="I116" s="71"/>
      <c r="J116" s="71"/>
      <c r="K116" s="71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24.96" customHeight="1">
      <c r="A117" s="40"/>
      <c r="B117" s="41"/>
      <c r="C117" s="23" t="s">
        <v>136</v>
      </c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2" t="s">
        <v>16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2"/>
      <c r="D120" s="42"/>
      <c r="E120" s="199" t="str">
        <f>E7</f>
        <v>MENDELU Shop - Brno</v>
      </c>
      <c r="F120" s="32"/>
      <c r="G120" s="32"/>
      <c r="H120" s="3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1" customFormat="1" ht="12" customHeight="1">
      <c r="B121" s="21"/>
      <c r="C121" s="32" t="s">
        <v>108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="2" customFormat="1" ht="16.5" customHeight="1">
      <c r="A122" s="40"/>
      <c r="B122" s="41"/>
      <c r="C122" s="42"/>
      <c r="D122" s="42"/>
      <c r="E122" s="199" t="s">
        <v>109</v>
      </c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2" t="s">
        <v>267</v>
      </c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2"/>
      <c r="D124" s="42"/>
      <c r="E124" s="78" t="str">
        <f>E11</f>
        <v>24-SO050-01.1 - D4.6 - Silnoproudé a slaboproudé onstalace a Slaboproud</v>
      </c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2" customHeight="1">
      <c r="A126" s="40"/>
      <c r="B126" s="41"/>
      <c r="C126" s="32" t="s">
        <v>20</v>
      </c>
      <c r="D126" s="42"/>
      <c r="E126" s="42"/>
      <c r="F126" s="27" t="str">
        <f>F14</f>
        <v>Pavilon X, Mendelova univerzita v Brně</v>
      </c>
      <c r="G126" s="42"/>
      <c r="H126" s="42"/>
      <c r="I126" s="32" t="s">
        <v>22</v>
      </c>
      <c r="J126" s="81" t="str">
        <f>IF(J14="","",J14)</f>
        <v>1. 6. 2024</v>
      </c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5.15" customHeight="1">
      <c r="A128" s="40"/>
      <c r="B128" s="41"/>
      <c r="C128" s="32" t="s">
        <v>24</v>
      </c>
      <c r="D128" s="42"/>
      <c r="E128" s="42"/>
      <c r="F128" s="27" t="str">
        <f>E17</f>
        <v xml:space="preserve"> Mendelova univerzita v Brně, Černá Pole</v>
      </c>
      <c r="G128" s="42"/>
      <c r="H128" s="42"/>
      <c r="I128" s="32" t="s">
        <v>30</v>
      </c>
      <c r="J128" s="36" t="str">
        <f>E23</f>
        <v>Ing. arch. David Vrtek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5.15" customHeight="1">
      <c r="A129" s="40"/>
      <c r="B129" s="41"/>
      <c r="C129" s="32" t="s">
        <v>28</v>
      </c>
      <c r="D129" s="42"/>
      <c r="E129" s="42"/>
      <c r="F129" s="27" t="str">
        <f>IF(E20="","",E20)</f>
        <v>Vyplň údaj</v>
      </c>
      <c r="G129" s="42"/>
      <c r="H129" s="42"/>
      <c r="I129" s="32" t="s">
        <v>33</v>
      </c>
      <c r="J129" s="36" t="str">
        <f>E26</f>
        <v xml:space="preserve"> </v>
      </c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0.32" customHeight="1">
      <c r="A130" s="40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11" customFormat="1" ht="29.28" customHeight="1">
      <c r="A131" s="222"/>
      <c r="B131" s="223"/>
      <c r="C131" s="224" t="s">
        <v>137</v>
      </c>
      <c r="D131" s="225" t="s">
        <v>64</v>
      </c>
      <c r="E131" s="225" t="s">
        <v>60</v>
      </c>
      <c r="F131" s="225" t="s">
        <v>61</v>
      </c>
      <c r="G131" s="225" t="s">
        <v>138</v>
      </c>
      <c r="H131" s="225" t="s">
        <v>139</v>
      </c>
      <c r="I131" s="225" t="s">
        <v>140</v>
      </c>
      <c r="J131" s="225" t="s">
        <v>114</v>
      </c>
      <c r="K131" s="226" t="s">
        <v>141</v>
      </c>
      <c r="L131" s="227"/>
      <c r="M131" s="102" t="s">
        <v>1</v>
      </c>
      <c r="N131" s="103" t="s">
        <v>43</v>
      </c>
      <c r="O131" s="103" t="s">
        <v>142</v>
      </c>
      <c r="P131" s="103" t="s">
        <v>143</v>
      </c>
      <c r="Q131" s="103" t="s">
        <v>144</v>
      </c>
      <c r="R131" s="103" t="s">
        <v>145</v>
      </c>
      <c r="S131" s="103" t="s">
        <v>146</v>
      </c>
      <c r="T131" s="104" t="s">
        <v>147</v>
      </c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2"/>
    </row>
    <row r="132" s="2" customFormat="1" ht="22.8" customHeight="1">
      <c r="A132" s="40"/>
      <c r="B132" s="41"/>
      <c r="C132" s="109" t="s">
        <v>148</v>
      </c>
      <c r="D132" s="42"/>
      <c r="E132" s="42"/>
      <c r="F132" s="42"/>
      <c r="G132" s="42"/>
      <c r="H132" s="42"/>
      <c r="I132" s="42"/>
      <c r="J132" s="228">
        <f>BK132</f>
        <v>0</v>
      </c>
      <c r="K132" s="42"/>
      <c r="L132" s="43"/>
      <c r="M132" s="105"/>
      <c r="N132" s="229"/>
      <c r="O132" s="106"/>
      <c r="P132" s="230">
        <f>P133</f>
        <v>0</v>
      </c>
      <c r="Q132" s="106"/>
      <c r="R132" s="230">
        <f>R133</f>
        <v>0</v>
      </c>
      <c r="S132" s="106"/>
      <c r="T132" s="231">
        <f>T133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7" t="s">
        <v>78</v>
      </c>
      <c r="AU132" s="17" t="s">
        <v>116</v>
      </c>
      <c r="BK132" s="232">
        <f>BK133</f>
        <v>0</v>
      </c>
    </row>
    <row r="133" s="12" customFormat="1" ht="25.92" customHeight="1">
      <c r="A133" s="12"/>
      <c r="B133" s="233"/>
      <c r="C133" s="234"/>
      <c r="D133" s="235" t="s">
        <v>78</v>
      </c>
      <c r="E133" s="236" t="s">
        <v>182</v>
      </c>
      <c r="F133" s="236" t="s">
        <v>182</v>
      </c>
      <c r="G133" s="234"/>
      <c r="H133" s="234"/>
      <c r="I133" s="237"/>
      <c r="J133" s="238">
        <f>BK133</f>
        <v>0</v>
      </c>
      <c r="K133" s="234"/>
      <c r="L133" s="239"/>
      <c r="M133" s="240"/>
      <c r="N133" s="241"/>
      <c r="O133" s="241"/>
      <c r="P133" s="242">
        <f>P134</f>
        <v>0</v>
      </c>
      <c r="Q133" s="241"/>
      <c r="R133" s="242">
        <f>R134</f>
        <v>0</v>
      </c>
      <c r="S133" s="241"/>
      <c r="T133" s="24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4" t="s">
        <v>88</v>
      </c>
      <c r="AT133" s="245" t="s">
        <v>78</v>
      </c>
      <c r="AU133" s="245" t="s">
        <v>79</v>
      </c>
      <c r="AY133" s="244" t="s">
        <v>151</v>
      </c>
      <c r="BK133" s="246">
        <f>BK134</f>
        <v>0</v>
      </c>
    </row>
    <row r="134" s="12" customFormat="1" ht="22.8" customHeight="1">
      <c r="A134" s="12"/>
      <c r="B134" s="233"/>
      <c r="C134" s="234"/>
      <c r="D134" s="235" t="s">
        <v>78</v>
      </c>
      <c r="E134" s="247" t="s">
        <v>271</v>
      </c>
      <c r="F134" s="247" t="s">
        <v>272</v>
      </c>
      <c r="G134" s="234"/>
      <c r="H134" s="234"/>
      <c r="I134" s="237"/>
      <c r="J134" s="248">
        <f>BK134</f>
        <v>0</v>
      </c>
      <c r="K134" s="234"/>
      <c r="L134" s="239"/>
      <c r="M134" s="240"/>
      <c r="N134" s="241"/>
      <c r="O134" s="241"/>
      <c r="P134" s="242">
        <f>SUM(P135:P136)</f>
        <v>0</v>
      </c>
      <c r="Q134" s="241"/>
      <c r="R134" s="242">
        <f>SUM(R135:R136)</f>
        <v>0</v>
      </c>
      <c r="S134" s="241"/>
      <c r="T134" s="243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4" t="s">
        <v>88</v>
      </c>
      <c r="AT134" s="245" t="s">
        <v>78</v>
      </c>
      <c r="AU134" s="245" t="s">
        <v>86</v>
      </c>
      <c r="AY134" s="244" t="s">
        <v>151</v>
      </c>
      <c r="BK134" s="246">
        <f>SUM(BK135:BK136)</f>
        <v>0</v>
      </c>
    </row>
    <row r="135" s="2" customFormat="1" ht="16.5" customHeight="1">
      <c r="A135" s="40"/>
      <c r="B135" s="41"/>
      <c r="C135" s="249" t="s">
        <v>86</v>
      </c>
      <c r="D135" s="249" t="s">
        <v>154</v>
      </c>
      <c r="E135" s="250" t="s">
        <v>273</v>
      </c>
      <c r="F135" s="251" t="s">
        <v>274</v>
      </c>
      <c r="G135" s="252" t="s">
        <v>275</v>
      </c>
      <c r="H135" s="253">
        <v>1</v>
      </c>
      <c r="I135" s="254"/>
      <c r="J135" s="255">
        <f>ROUND(I135*H135,2)</f>
        <v>0</v>
      </c>
      <c r="K135" s="251" t="s">
        <v>1</v>
      </c>
      <c r="L135" s="43"/>
      <c r="M135" s="256" t="s">
        <v>1</v>
      </c>
      <c r="N135" s="257" t="s">
        <v>44</v>
      </c>
      <c r="O135" s="93"/>
      <c r="P135" s="258">
        <f>O135*H135</f>
        <v>0</v>
      </c>
      <c r="Q135" s="258">
        <v>0</v>
      </c>
      <c r="R135" s="258">
        <f>Q135*H135</f>
        <v>0</v>
      </c>
      <c r="S135" s="258">
        <v>0</v>
      </c>
      <c r="T135" s="259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60" t="s">
        <v>189</v>
      </c>
      <c r="AT135" s="260" t="s">
        <v>154</v>
      </c>
      <c r="AU135" s="260" t="s">
        <v>88</v>
      </c>
      <c r="AY135" s="17" t="s">
        <v>151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7" t="s">
        <v>86</v>
      </c>
      <c r="BK135" s="153">
        <f>ROUND(I135*H135,2)</f>
        <v>0</v>
      </c>
      <c r="BL135" s="17" t="s">
        <v>189</v>
      </c>
      <c r="BM135" s="260" t="s">
        <v>276</v>
      </c>
    </row>
    <row r="136" s="14" customFormat="1">
      <c r="A136" s="14"/>
      <c r="B136" s="272"/>
      <c r="C136" s="273"/>
      <c r="D136" s="263" t="s">
        <v>161</v>
      </c>
      <c r="E136" s="274" t="s">
        <v>1</v>
      </c>
      <c r="F136" s="275" t="s">
        <v>86</v>
      </c>
      <c r="G136" s="273"/>
      <c r="H136" s="276">
        <v>1</v>
      </c>
      <c r="I136" s="277"/>
      <c r="J136" s="273"/>
      <c r="K136" s="273"/>
      <c r="L136" s="278"/>
      <c r="M136" s="313"/>
      <c r="N136" s="314"/>
      <c r="O136" s="314"/>
      <c r="P136" s="314"/>
      <c r="Q136" s="314"/>
      <c r="R136" s="314"/>
      <c r="S136" s="314"/>
      <c r="T136" s="31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2" t="s">
        <v>161</v>
      </c>
      <c r="AU136" s="282" t="s">
        <v>88</v>
      </c>
      <c r="AV136" s="14" t="s">
        <v>88</v>
      </c>
      <c r="AW136" s="14" t="s">
        <v>32</v>
      </c>
      <c r="AX136" s="14" t="s">
        <v>86</v>
      </c>
      <c r="AY136" s="282" t="s">
        <v>151</v>
      </c>
    </row>
    <row r="137" s="2" customFormat="1" ht="6.96" customHeight="1">
      <c r="A137" s="40"/>
      <c r="B137" s="68"/>
      <c r="C137" s="69"/>
      <c r="D137" s="69"/>
      <c r="E137" s="69"/>
      <c r="F137" s="69"/>
      <c r="G137" s="69"/>
      <c r="H137" s="69"/>
      <c r="I137" s="69"/>
      <c r="J137" s="69"/>
      <c r="K137" s="69"/>
      <c r="L137" s="43"/>
      <c r="M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</sheetData>
  <sheetProtection sheet="1" autoFilter="0" formatColumns="0" formatRows="0" objects="1" scenarios="1" spinCount="100000" saltValue="6FSPJ7W3thv6pVsX05nMcnshheCv5zf1tFgwY8duw5OIrivxZV1tY9pC+hkCBT2v0bH0wxu2oii1kxvNR0SC5g==" hashValue="du50Kyj8egHvhRX7jyYRFVGsHrwEO7umISuME30hOhGSvP0QpNMNe6gCtmr5dsZZEXppa7Ttgyl9PJ/VXx+rtA==" algorithmName="SHA-512" password="CC35"/>
  <autoFilter ref="C131:K136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20"/>
      <c r="AT3" s="17" t="s">
        <v>88</v>
      </c>
    </row>
    <row r="4" s="1" customFormat="1" ht="24.96" customHeight="1">
      <c r="B4" s="20"/>
      <c r="D4" s="162" t="s">
        <v>107</v>
      </c>
      <c r="L4" s="20"/>
      <c r="M4" s="163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64" t="s">
        <v>16</v>
      </c>
      <c r="L6" s="20"/>
    </row>
    <row r="7" s="1" customFormat="1" ht="16.5" customHeight="1">
      <c r="B7" s="20"/>
      <c r="E7" s="165" t="str">
        <f>'Rekapitulace stavby'!K6</f>
        <v>MENDELU Shop - Brno</v>
      </c>
      <c r="F7" s="164"/>
      <c r="G7" s="164"/>
      <c r="H7" s="164"/>
      <c r="L7" s="20"/>
    </row>
    <row r="8" s="1" customFormat="1" ht="12" customHeight="1">
      <c r="B8" s="20"/>
      <c r="D8" s="164" t="s">
        <v>108</v>
      </c>
      <c r="L8" s="20"/>
    </row>
    <row r="9" s="2" customFormat="1" ht="16.5" customHeight="1">
      <c r="A9" s="40"/>
      <c r="B9" s="43"/>
      <c r="C9" s="40"/>
      <c r="D9" s="40"/>
      <c r="E9" s="165" t="s">
        <v>109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4" t="s">
        <v>267</v>
      </c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6" t="s">
        <v>277</v>
      </c>
      <c r="F11" s="40"/>
      <c r="G11" s="40"/>
      <c r="H11" s="40"/>
      <c r="I11" s="40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4" t="s">
        <v>18</v>
      </c>
      <c r="E13" s="40"/>
      <c r="F13" s="143" t="s">
        <v>1</v>
      </c>
      <c r="G13" s="40"/>
      <c r="H13" s="40"/>
      <c r="I13" s="164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4" t="s">
        <v>20</v>
      </c>
      <c r="E14" s="40"/>
      <c r="F14" s="143" t="s">
        <v>21</v>
      </c>
      <c r="G14" s="40"/>
      <c r="H14" s="40"/>
      <c r="I14" s="164" t="s">
        <v>22</v>
      </c>
      <c r="J14" s="167" t="str">
        <f>'Rekapitulace stavby'!AN8</f>
        <v>1. 6. 2024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4" t="s">
        <v>24</v>
      </c>
      <c r="E16" s="40"/>
      <c r="F16" s="40"/>
      <c r="G16" s="40"/>
      <c r="H16" s="40"/>
      <c r="I16" s="164" t="s">
        <v>25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26</v>
      </c>
      <c r="F17" s="40"/>
      <c r="G17" s="40"/>
      <c r="H17" s="40"/>
      <c r="I17" s="164" t="s">
        <v>27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4" t="s">
        <v>28</v>
      </c>
      <c r="E19" s="40"/>
      <c r="F19" s="40"/>
      <c r="G19" s="40"/>
      <c r="H19" s="40"/>
      <c r="I19" s="164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4" t="s">
        <v>27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4" t="s">
        <v>30</v>
      </c>
      <c r="E22" s="40"/>
      <c r="F22" s="40"/>
      <c r="G22" s="40"/>
      <c r="H22" s="40"/>
      <c r="I22" s="164" t="s">
        <v>25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">
        <v>31</v>
      </c>
      <c r="F23" s="40"/>
      <c r="G23" s="40"/>
      <c r="H23" s="40"/>
      <c r="I23" s="164" t="s">
        <v>27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4" t="s">
        <v>33</v>
      </c>
      <c r="E25" s="40"/>
      <c r="F25" s="40"/>
      <c r="G25" s="40"/>
      <c r="H25" s="40"/>
      <c r="I25" s="164" t="s">
        <v>25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64" t="s">
        <v>27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4" t="s">
        <v>35</v>
      </c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8"/>
      <c r="B29" s="169"/>
      <c r="C29" s="168"/>
      <c r="D29" s="168"/>
      <c r="E29" s="170" t="s">
        <v>1</v>
      </c>
      <c r="F29" s="170"/>
      <c r="G29" s="170"/>
      <c r="H29" s="170"/>
      <c r="I29" s="168"/>
      <c r="J29" s="168"/>
      <c r="K29" s="168"/>
      <c r="L29" s="171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2"/>
      <c r="E31" s="172"/>
      <c r="F31" s="172"/>
      <c r="G31" s="172"/>
      <c r="H31" s="172"/>
      <c r="I31" s="172"/>
      <c r="J31" s="172"/>
      <c r="K31" s="172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111</v>
      </c>
      <c r="E32" s="40"/>
      <c r="F32" s="40"/>
      <c r="G32" s="40"/>
      <c r="H32" s="40"/>
      <c r="I32" s="40"/>
      <c r="J32" s="173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4" t="s">
        <v>101</v>
      </c>
      <c r="E33" s="40"/>
      <c r="F33" s="40"/>
      <c r="G33" s="40"/>
      <c r="H33" s="40"/>
      <c r="I33" s="40"/>
      <c r="J33" s="173">
        <f>J102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5" t="s">
        <v>39</v>
      </c>
      <c r="E34" s="40"/>
      <c r="F34" s="40"/>
      <c r="G34" s="40"/>
      <c r="H34" s="40"/>
      <c r="I34" s="40"/>
      <c r="J34" s="176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2"/>
      <c r="E35" s="172"/>
      <c r="F35" s="172"/>
      <c r="G35" s="172"/>
      <c r="H35" s="172"/>
      <c r="I35" s="172"/>
      <c r="J35" s="172"/>
      <c r="K35" s="172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77" t="s">
        <v>41</v>
      </c>
      <c r="G36" s="40"/>
      <c r="H36" s="40"/>
      <c r="I36" s="177" t="s">
        <v>40</v>
      </c>
      <c r="J36" s="177" t="s">
        <v>42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78" t="s">
        <v>43</v>
      </c>
      <c r="E37" s="164" t="s">
        <v>44</v>
      </c>
      <c r="F37" s="179">
        <f>ROUND((SUM(BE102:BE109) + SUM(BE131:BE133)),  2)</f>
        <v>0</v>
      </c>
      <c r="G37" s="40"/>
      <c r="H37" s="40"/>
      <c r="I37" s="180">
        <v>0.20999999999999999</v>
      </c>
      <c r="J37" s="179">
        <f>ROUND(((SUM(BE102:BE109) + SUM(BE131:BE133))*I37),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4" t="s">
        <v>45</v>
      </c>
      <c r="F38" s="179">
        <f>ROUND((SUM(BF102:BF109) + SUM(BF131:BF133)),  2)</f>
        <v>0</v>
      </c>
      <c r="G38" s="40"/>
      <c r="H38" s="40"/>
      <c r="I38" s="180">
        <v>0.12</v>
      </c>
      <c r="J38" s="179">
        <f>ROUND(((SUM(BF102:BF109) + SUM(BF131:BF133))*I38),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4" t="s">
        <v>46</v>
      </c>
      <c r="F39" s="179">
        <f>ROUND((SUM(BG102:BG109) + SUM(BG131:BG133)),  2)</f>
        <v>0</v>
      </c>
      <c r="G39" s="40"/>
      <c r="H39" s="40"/>
      <c r="I39" s="180">
        <v>0.20999999999999999</v>
      </c>
      <c r="J39" s="179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4" t="s">
        <v>47</v>
      </c>
      <c r="F40" s="179">
        <f>ROUND((SUM(BH102:BH109) + SUM(BH131:BH133)),  2)</f>
        <v>0</v>
      </c>
      <c r="G40" s="40"/>
      <c r="H40" s="40"/>
      <c r="I40" s="180">
        <v>0.12</v>
      </c>
      <c r="J40" s="179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4" t="s">
        <v>48</v>
      </c>
      <c r="F41" s="179">
        <f>ROUND((SUM(BI102:BI109) + SUM(BI131:BI133)),  2)</f>
        <v>0</v>
      </c>
      <c r="G41" s="40"/>
      <c r="H41" s="40"/>
      <c r="I41" s="180">
        <v>0</v>
      </c>
      <c r="J41" s="179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1"/>
      <c r="D43" s="182" t="s">
        <v>49</v>
      </c>
      <c r="E43" s="183"/>
      <c r="F43" s="183"/>
      <c r="G43" s="184" t="s">
        <v>50</v>
      </c>
      <c r="H43" s="185" t="s">
        <v>51</v>
      </c>
      <c r="I43" s="183"/>
      <c r="J43" s="186">
        <f>SUM(J34:J41)</f>
        <v>0</v>
      </c>
      <c r="K43" s="187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8" t="s">
        <v>52</v>
      </c>
      <c r="E50" s="189"/>
      <c r="F50" s="189"/>
      <c r="G50" s="188" t="s">
        <v>53</v>
      </c>
      <c r="H50" s="189"/>
      <c r="I50" s="189"/>
      <c r="J50" s="189"/>
      <c r="K50" s="189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0" t="s">
        <v>54</v>
      </c>
      <c r="E61" s="191"/>
      <c r="F61" s="192" t="s">
        <v>55</v>
      </c>
      <c r="G61" s="190" t="s">
        <v>54</v>
      </c>
      <c r="H61" s="191"/>
      <c r="I61" s="191"/>
      <c r="J61" s="193" t="s">
        <v>55</v>
      </c>
      <c r="K61" s="191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8" t="s">
        <v>56</v>
      </c>
      <c r="E65" s="194"/>
      <c r="F65" s="194"/>
      <c r="G65" s="188" t="s">
        <v>57</v>
      </c>
      <c r="H65" s="194"/>
      <c r="I65" s="194"/>
      <c r="J65" s="194"/>
      <c r="K65" s="194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0" t="s">
        <v>54</v>
      </c>
      <c r="E76" s="191"/>
      <c r="F76" s="192" t="s">
        <v>55</v>
      </c>
      <c r="G76" s="190" t="s">
        <v>54</v>
      </c>
      <c r="H76" s="191"/>
      <c r="I76" s="191"/>
      <c r="J76" s="193" t="s">
        <v>55</v>
      </c>
      <c r="K76" s="191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5"/>
      <c r="C77" s="196"/>
      <c r="D77" s="196"/>
      <c r="E77" s="196"/>
      <c r="F77" s="196"/>
      <c r="G77" s="196"/>
      <c r="H77" s="196"/>
      <c r="I77" s="196"/>
      <c r="J77" s="196"/>
      <c r="K77" s="196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7"/>
      <c r="C81" s="198"/>
      <c r="D81" s="198"/>
      <c r="E81" s="198"/>
      <c r="F81" s="198"/>
      <c r="G81" s="198"/>
      <c r="H81" s="198"/>
      <c r="I81" s="198"/>
      <c r="J81" s="198"/>
      <c r="K81" s="198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112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9" t="str">
        <f>E7</f>
        <v>MENDELU Shop - Brno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108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199" t="s">
        <v>109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267</v>
      </c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24-SO050-01.2 - Interiér</v>
      </c>
      <c r="F89" s="42"/>
      <c r="G89" s="42"/>
      <c r="H89" s="42"/>
      <c r="I89" s="42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>Pavilon X, Mendelova univerzita v Brně</v>
      </c>
      <c r="G91" s="42"/>
      <c r="H91" s="42"/>
      <c r="I91" s="32" t="s">
        <v>22</v>
      </c>
      <c r="J91" s="81" t="str">
        <f>IF(J14="","",J14)</f>
        <v>1. 6. 2024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 xml:space="preserve"> Mendelova univerzita v Brně, Černá Pole</v>
      </c>
      <c r="G93" s="42"/>
      <c r="H93" s="42"/>
      <c r="I93" s="32" t="s">
        <v>30</v>
      </c>
      <c r="J93" s="36" t="str">
        <f>E23</f>
        <v>Ing. arch. David Vrtek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28</v>
      </c>
      <c r="D94" s="42"/>
      <c r="E94" s="42"/>
      <c r="F94" s="27" t="str">
        <f>IF(E20="","",E20)</f>
        <v>Vyplň údaj</v>
      </c>
      <c r="G94" s="42"/>
      <c r="H94" s="42"/>
      <c r="I94" s="32" t="s">
        <v>33</v>
      </c>
      <c r="J94" s="36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00" t="s">
        <v>113</v>
      </c>
      <c r="D96" s="158"/>
      <c r="E96" s="158"/>
      <c r="F96" s="158"/>
      <c r="G96" s="158"/>
      <c r="H96" s="158"/>
      <c r="I96" s="158"/>
      <c r="J96" s="201" t="s">
        <v>114</v>
      </c>
      <c r="K96" s="158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2" t="s">
        <v>115</v>
      </c>
      <c r="D98" s="42"/>
      <c r="E98" s="42"/>
      <c r="F98" s="42"/>
      <c r="G98" s="42"/>
      <c r="H98" s="42"/>
      <c r="I98" s="42"/>
      <c r="J98" s="112">
        <f>J131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116</v>
      </c>
    </row>
    <row r="99" s="9" customFormat="1" ht="24.96" customHeight="1">
      <c r="A99" s="9"/>
      <c r="B99" s="203"/>
      <c r="C99" s="204"/>
      <c r="D99" s="205" t="s">
        <v>278</v>
      </c>
      <c r="E99" s="206"/>
      <c r="F99" s="206"/>
      <c r="G99" s="206"/>
      <c r="H99" s="206"/>
      <c r="I99" s="206"/>
      <c r="J99" s="207">
        <f>J132</f>
        <v>0</v>
      </c>
      <c r="K99" s="204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29.28" customHeight="1">
      <c r="A102" s="40"/>
      <c r="B102" s="41"/>
      <c r="C102" s="202" t="s">
        <v>127</v>
      </c>
      <c r="D102" s="42"/>
      <c r="E102" s="42"/>
      <c r="F102" s="42"/>
      <c r="G102" s="42"/>
      <c r="H102" s="42"/>
      <c r="I102" s="42"/>
      <c r="J102" s="214">
        <f>ROUND(J103 + J104 + J105 + J106 + J107 + J108,2)</f>
        <v>0</v>
      </c>
      <c r="K102" s="42"/>
      <c r="L102" s="65"/>
      <c r="N102" s="215" t="s">
        <v>43</v>
      </c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8" customHeight="1">
      <c r="A103" s="40"/>
      <c r="B103" s="41"/>
      <c r="C103" s="42"/>
      <c r="D103" s="154" t="s">
        <v>128</v>
      </c>
      <c r="E103" s="149"/>
      <c r="F103" s="149"/>
      <c r="G103" s="42"/>
      <c r="H103" s="42"/>
      <c r="I103" s="42"/>
      <c r="J103" s="150">
        <v>0</v>
      </c>
      <c r="K103" s="42"/>
      <c r="L103" s="216"/>
      <c r="M103" s="217"/>
      <c r="N103" s="218" t="s">
        <v>44</v>
      </c>
      <c r="O103" s="217"/>
      <c r="P103" s="217"/>
      <c r="Q103" s="217"/>
      <c r="R103" s="217"/>
      <c r="S103" s="219"/>
      <c r="T103" s="219"/>
      <c r="U103" s="219"/>
      <c r="V103" s="219"/>
      <c r="W103" s="219"/>
      <c r="X103" s="219"/>
      <c r="Y103" s="219"/>
      <c r="Z103" s="219"/>
      <c r="AA103" s="219"/>
      <c r="AB103" s="219"/>
      <c r="AC103" s="219"/>
      <c r="AD103" s="219"/>
      <c r="AE103" s="219"/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20" t="s">
        <v>129</v>
      </c>
      <c r="AZ103" s="217"/>
      <c r="BA103" s="217"/>
      <c r="BB103" s="217"/>
      <c r="BC103" s="217"/>
      <c r="BD103" s="217"/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20" t="s">
        <v>86</v>
      </c>
      <c r="BK103" s="217"/>
      <c r="BL103" s="217"/>
      <c r="BM103" s="217"/>
    </row>
    <row r="104" s="2" customFormat="1" ht="18" customHeight="1">
      <c r="A104" s="40"/>
      <c r="B104" s="41"/>
      <c r="C104" s="42"/>
      <c r="D104" s="154" t="s">
        <v>130</v>
      </c>
      <c r="E104" s="149"/>
      <c r="F104" s="149"/>
      <c r="G104" s="42"/>
      <c r="H104" s="42"/>
      <c r="I104" s="42"/>
      <c r="J104" s="150">
        <v>0</v>
      </c>
      <c r="K104" s="42"/>
      <c r="L104" s="216"/>
      <c r="M104" s="217"/>
      <c r="N104" s="218" t="s">
        <v>44</v>
      </c>
      <c r="O104" s="217"/>
      <c r="P104" s="217"/>
      <c r="Q104" s="217"/>
      <c r="R104" s="217"/>
      <c r="S104" s="219"/>
      <c r="T104" s="219"/>
      <c r="U104" s="219"/>
      <c r="V104" s="219"/>
      <c r="W104" s="219"/>
      <c r="X104" s="219"/>
      <c r="Y104" s="219"/>
      <c r="Z104" s="219"/>
      <c r="AA104" s="219"/>
      <c r="AB104" s="219"/>
      <c r="AC104" s="219"/>
      <c r="AD104" s="219"/>
      <c r="AE104" s="219"/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20" t="s">
        <v>129</v>
      </c>
      <c r="AZ104" s="217"/>
      <c r="BA104" s="217"/>
      <c r="BB104" s="217"/>
      <c r="BC104" s="217"/>
      <c r="BD104" s="217"/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20" t="s">
        <v>86</v>
      </c>
      <c r="BK104" s="217"/>
      <c r="BL104" s="217"/>
      <c r="BM104" s="217"/>
    </row>
    <row r="105" s="2" customFormat="1" ht="18" customHeight="1">
      <c r="A105" s="40"/>
      <c r="B105" s="41"/>
      <c r="C105" s="42"/>
      <c r="D105" s="154" t="s">
        <v>131</v>
      </c>
      <c r="E105" s="149"/>
      <c r="F105" s="149"/>
      <c r="G105" s="42"/>
      <c r="H105" s="42"/>
      <c r="I105" s="42"/>
      <c r="J105" s="150">
        <v>0</v>
      </c>
      <c r="K105" s="42"/>
      <c r="L105" s="216"/>
      <c r="M105" s="217"/>
      <c r="N105" s="218" t="s">
        <v>44</v>
      </c>
      <c r="O105" s="217"/>
      <c r="P105" s="217"/>
      <c r="Q105" s="217"/>
      <c r="R105" s="217"/>
      <c r="S105" s="219"/>
      <c r="T105" s="219"/>
      <c r="U105" s="219"/>
      <c r="V105" s="219"/>
      <c r="W105" s="219"/>
      <c r="X105" s="219"/>
      <c r="Y105" s="219"/>
      <c r="Z105" s="219"/>
      <c r="AA105" s="219"/>
      <c r="AB105" s="219"/>
      <c r="AC105" s="219"/>
      <c r="AD105" s="219"/>
      <c r="AE105" s="219"/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20" t="s">
        <v>129</v>
      </c>
      <c r="AZ105" s="217"/>
      <c r="BA105" s="217"/>
      <c r="BB105" s="217"/>
      <c r="BC105" s="217"/>
      <c r="BD105" s="217"/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20" t="s">
        <v>86</v>
      </c>
      <c r="BK105" s="217"/>
      <c r="BL105" s="217"/>
      <c r="BM105" s="217"/>
    </row>
    <row r="106" s="2" customFormat="1" ht="18" customHeight="1">
      <c r="A106" s="40"/>
      <c r="B106" s="41"/>
      <c r="C106" s="42"/>
      <c r="D106" s="154" t="s">
        <v>132</v>
      </c>
      <c r="E106" s="149"/>
      <c r="F106" s="149"/>
      <c r="G106" s="42"/>
      <c r="H106" s="42"/>
      <c r="I106" s="42"/>
      <c r="J106" s="150">
        <v>0</v>
      </c>
      <c r="K106" s="42"/>
      <c r="L106" s="216"/>
      <c r="M106" s="217"/>
      <c r="N106" s="218" t="s">
        <v>44</v>
      </c>
      <c r="O106" s="217"/>
      <c r="P106" s="217"/>
      <c r="Q106" s="217"/>
      <c r="R106" s="217"/>
      <c r="S106" s="219"/>
      <c r="T106" s="219"/>
      <c r="U106" s="219"/>
      <c r="V106" s="219"/>
      <c r="W106" s="219"/>
      <c r="X106" s="219"/>
      <c r="Y106" s="219"/>
      <c r="Z106" s="219"/>
      <c r="AA106" s="219"/>
      <c r="AB106" s="219"/>
      <c r="AC106" s="219"/>
      <c r="AD106" s="219"/>
      <c r="AE106" s="219"/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20" t="s">
        <v>129</v>
      </c>
      <c r="AZ106" s="217"/>
      <c r="BA106" s="217"/>
      <c r="BB106" s="217"/>
      <c r="BC106" s="217"/>
      <c r="BD106" s="217"/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20" t="s">
        <v>86</v>
      </c>
      <c r="BK106" s="217"/>
      <c r="BL106" s="217"/>
      <c r="BM106" s="217"/>
    </row>
    <row r="107" s="2" customFormat="1" ht="18" customHeight="1">
      <c r="A107" s="40"/>
      <c r="B107" s="41"/>
      <c r="C107" s="42"/>
      <c r="D107" s="154" t="s">
        <v>133</v>
      </c>
      <c r="E107" s="149"/>
      <c r="F107" s="149"/>
      <c r="G107" s="42"/>
      <c r="H107" s="42"/>
      <c r="I107" s="42"/>
      <c r="J107" s="150">
        <v>0</v>
      </c>
      <c r="K107" s="42"/>
      <c r="L107" s="216"/>
      <c r="M107" s="217"/>
      <c r="N107" s="218" t="s">
        <v>44</v>
      </c>
      <c r="O107" s="217"/>
      <c r="P107" s="217"/>
      <c r="Q107" s="217"/>
      <c r="R107" s="217"/>
      <c r="S107" s="219"/>
      <c r="T107" s="219"/>
      <c r="U107" s="219"/>
      <c r="V107" s="219"/>
      <c r="W107" s="219"/>
      <c r="X107" s="219"/>
      <c r="Y107" s="219"/>
      <c r="Z107" s="219"/>
      <c r="AA107" s="219"/>
      <c r="AB107" s="219"/>
      <c r="AC107" s="219"/>
      <c r="AD107" s="219"/>
      <c r="AE107" s="219"/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20" t="s">
        <v>129</v>
      </c>
      <c r="AZ107" s="217"/>
      <c r="BA107" s="217"/>
      <c r="BB107" s="217"/>
      <c r="BC107" s="217"/>
      <c r="BD107" s="217"/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20" t="s">
        <v>86</v>
      </c>
      <c r="BK107" s="217"/>
      <c r="BL107" s="217"/>
      <c r="BM107" s="217"/>
    </row>
    <row r="108" s="2" customFormat="1" ht="18" customHeight="1">
      <c r="A108" s="40"/>
      <c r="B108" s="41"/>
      <c r="C108" s="42"/>
      <c r="D108" s="149" t="s">
        <v>134</v>
      </c>
      <c r="E108" s="42"/>
      <c r="F108" s="42"/>
      <c r="G108" s="42"/>
      <c r="H108" s="42"/>
      <c r="I108" s="42"/>
      <c r="J108" s="150">
        <f>ROUND(J32*T108,2)</f>
        <v>0</v>
      </c>
      <c r="K108" s="42"/>
      <c r="L108" s="216"/>
      <c r="M108" s="217"/>
      <c r="N108" s="218" t="s">
        <v>44</v>
      </c>
      <c r="O108" s="217"/>
      <c r="P108" s="217"/>
      <c r="Q108" s="217"/>
      <c r="R108" s="217"/>
      <c r="S108" s="219"/>
      <c r="T108" s="219"/>
      <c r="U108" s="219"/>
      <c r="V108" s="219"/>
      <c r="W108" s="219"/>
      <c r="X108" s="219"/>
      <c r="Y108" s="219"/>
      <c r="Z108" s="219"/>
      <c r="AA108" s="219"/>
      <c r="AB108" s="219"/>
      <c r="AC108" s="219"/>
      <c r="AD108" s="219"/>
      <c r="AE108" s="219"/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20" t="s">
        <v>135</v>
      </c>
      <c r="AZ108" s="217"/>
      <c r="BA108" s="217"/>
      <c r="BB108" s="217"/>
      <c r="BC108" s="217"/>
      <c r="BD108" s="217"/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20" t="s">
        <v>86</v>
      </c>
      <c r="BK108" s="217"/>
      <c r="BL108" s="217"/>
      <c r="BM108" s="217"/>
    </row>
    <row r="109" s="2" customForma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29.28" customHeight="1">
      <c r="A110" s="40"/>
      <c r="B110" s="41"/>
      <c r="C110" s="157" t="s">
        <v>106</v>
      </c>
      <c r="D110" s="158"/>
      <c r="E110" s="158"/>
      <c r="F110" s="158"/>
      <c r="G110" s="158"/>
      <c r="H110" s="158"/>
      <c r="I110" s="158"/>
      <c r="J110" s="159">
        <f>ROUND(J98+J102,2)</f>
        <v>0</v>
      </c>
      <c r="K110" s="158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5" s="2" customFormat="1" ht="6.96" customHeight="1">
      <c r="A115" s="40"/>
      <c r="B115" s="70"/>
      <c r="C115" s="71"/>
      <c r="D115" s="71"/>
      <c r="E115" s="71"/>
      <c r="F115" s="71"/>
      <c r="G115" s="71"/>
      <c r="H115" s="71"/>
      <c r="I115" s="71"/>
      <c r="J115" s="71"/>
      <c r="K115" s="71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24.96" customHeight="1">
      <c r="A116" s="40"/>
      <c r="B116" s="41"/>
      <c r="C116" s="23" t="s">
        <v>136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2" customHeight="1">
      <c r="A118" s="40"/>
      <c r="B118" s="41"/>
      <c r="C118" s="32" t="s">
        <v>16</v>
      </c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6.5" customHeight="1">
      <c r="A119" s="40"/>
      <c r="B119" s="41"/>
      <c r="C119" s="42"/>
      <c r="D119" s="42"/>
      <c r="E119" s="199" t="str">
        <f>E7</f>
        <v>MENDELU Shop - Brno</v>
      </c>
      <c r="F119" s="32"/>
      <c r="G119" s="32"/>
      <c r="H119" s="3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1" customFormat="1" ht="12" customHeight="1">
      <c r="B120" s="21"/>
      <c r="C120" s="32" t="s">
        <v>108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40"/>
      <c r="B121" s="41"/>
      <c r="C121" s="42"/>
      <c r="D121" s="42"/>
      <c r="E121" s="199" t="s">
        <v>109</v>
      </c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2" t="s">
        <v>267</v>
      </c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6.5" customHeight="1">
      <c r="A123" s="40"/>
      <c r="B123" s="41"/>
      <c r="C123" s="42"/>
      <c r="D123" s="42"/>
      <c r="E123" s="78" t="str">
        <f>E11</f>
        <v>24-SO050-01.2 - Interiér</v>
      </c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2" t="s">
        <v>20</v>
      </c>
      <c r="D125" s="42"/>
      <c r="E125" s="42"/>
      <c r="F125" s="27" t="str">
        <f>F14</f>
        <v>Pavilon X, Mendelova univerzita v Brně</v>
      </c>
      <c r="G125" s="42"/>
      <c r="H125" s="42"/>
      <c r="I125" s="32" t="s">
        <v>22</v>
      </c>
      <c r="J125" s="81" t="str">
        <f>IF(J14="","",J14)</f>
        <v>1. 6. 2024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6.96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5.15" customHeight="1">
      <c r="A127" s="40"/>
      <c r="B127" s="41"/>
      <c r="C127" s="32" t="s">
        <v>24</v>
      </c>
      <c r="D127" s="42"/>
      <c r="E127" s="42"/>
      <c r="F127" s="27" t="str">
        <f>E17</f>
        <v xml:space="preserve"> Mendelova univerzita v Brně, Černá Pole</v>
      </c>
      <c r="G127" s="42"/>
      <c r="H127" s="42"/>
      <c r="I127" s="32" t="s">
        <v>30</v>
      </c>
      <c r="J127" s="36" t="str">
        <f>E23</f>
        <v>Ing. arch. David Vrtek</v>
      </c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5.15" customHeight="1">
      <c r="A128" s="40"/>
      <c r="B128" s="41"/>
      <c r="C128" s="32" t="s">
        <v>28</v>
      </c>
      <c r="D128" s="42"/>
      <c r="E128" s="42"/>
      <c r="F128" s="27" t="str">
        <f>IF(E20="","",E20)</f>
        <v>Vyplň údaj</v>
      </c>
      <c r="G128" s="42"/>
      <c r="H128" s="42"/>
      <c r="I128" s="32" t="s">
        <v>33</v>
      </c>
      <c r="J128" s="36" t="str">
        <f>E26</f>
        <v xml:space="preserve"> 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0.32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11" customFormat="1" ht="29.28" customHeight="1">
      <c r="A130" s="222"/>
      <c r="B130" s="223"/>
      <c r="C130" s="224" t="s">
        <v>137</v>
      </c>
      <c r="D130" s="225" t="s">
        <v>64</v>
      </c>
      <c r="E130" s="225" t="s">
        <v>60</v>
      </c>
      <c r="F130" s="225" t="s">
        <v>61</v>
      </c>
      <c r="G130" s="225" t="s">
        <v>138</v>
      </c>
      <c r="H130" s="225" t="s">
        <v>139</v>
      </c>
      <c r="I130" s="225" t="s">
        <v>140</v>
      </c>
      <c r="J130" s="225" t="s">
        <v>114</v>
      </c>
      <c r="K130" s="226" t="s">
        <v>141</v>
      </c>
      <c r="L130" s="227"/>
      <c r="M130" s="102" t="s">
        <v>1</v>
      </c>
      <c r="N130" s="103" t="s">
        <v>43</v>
      </c>
      <c r="O130" s="103" t="s">
        <v>142</v>
      </c>
      <c r="P130" s="103" t="s">
        <v>143</v>
      </c>
      <c r="Q130" s="103" t="s">
        <v>144</v>
      </c>
      <c r="R130" s="103" t="s">
        <v>145</v>
      </c>
      <c r="S130" s="103" t="s">
        <v>146</v>
      </c>
      <c r="T130" s="104" t="s">
        <v>147</v>
      </c>
      <c r="U130" s="222"/>
      <c r="V130" s="222"/>
      <c r="W130" s="222"/>
      <c r="X130" s="222"/>
      <c r="Y130" s="222"/>
      <c r="Z130" s="222"/>
      <c r="AA130" s="222"/>
      <c r="AB130" s="222"/>
      <c r="AC130" s="222"/>
      <c r="AD130" s="222"/>
      <c r="AE130" s="222"/>
    </row>
    <row r="131" s="2" customFormat="1" ht="22.8" customHeight="1">
      <c r="A131" s="40"/>
      <c r="B131" s="41"/>
      <c r="C131" s="109" t="s">
        <v>148</v>
      </c>
      <c r="D131" s="42"/>
      <c r="E131" s="42"/>
      <c r="F131" s="42"/>
      <c r="G131" s="42"/>
      <c r="H131" s="42"/>
      <c r="I131" s="42"/>
      <c r="J131" s="228">
        <f>BK131</f>
        <v>0</v>
      </c>
      <c r="K131" s="42"/>
      <c r="L131" s="43"/>
      <c r="M131" s="105"/>
      <c r="N131" s="229"/>
      <c r="O131" s="106"/>
      <c r="P131" s="230">
        <f>P132</f>
        <v>0</v>
      </c>
      <c r="Q131" s="106"/>
      <c r="R131" s="230">
        <f>R132</f>
        <v>0</v>
      </c>
      <c r="S131" s="106"/>
      <c r="T131" s="231">
        <f>T132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7" t="s">
        <v>78</v>
      </c>
      <c r="AU131" s="17" t="s">
        <v>116</v>
      </c>
      <c r="BK131" s="232">
        <f>BK132</f>
        <v>0</v>
      </c>
    </row>
    <row r="132" s="12" customFormat="1" ht="25.92" customHeight="1">
      <c r="A132" s="12"/>
      <c r="B132" s="233"/>
      <c r="C132" s="234"/>
      <c r="D132" s="235" t="s">
        <v>78</v>
      </c>
      <c r="E132" s="236" t="s">
        <v>279</v>
      </c>
      <c r="F132" s="236" t="s">
        <v>280</v>
      </c>
      <c r="G132" s="234"/>
      <c r="H132" s="234"/>
      <c r="I132" s="237"/>
      <c r="J132" s="238">
        <f>BK132</f>
        <v>0</v>
      </c>
      <c r="K132" s="234"/>
      <c r="L132" s="239"/>
      <c r="M132" s="240"/>
      <c r="N132" s="241"/>
      <c r="O132" s="241"/>
      <c r="P132" s="242">
        <f>P133</f>
        <v>0</v>
      </c>
      <c r="Q132" s="241"/>
      <c r="R132" s="242">
        <f>R133</f>
        <v>0</v>
      </c>
      <c r="S132" s="241"/>
      <c r="T132" s="24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4" t="s">
        <v>159</v>
      </c>
      <c r="AT132" s="245" t="s">
        <v>78</v>
      </c>
      <c r="AU132" s="245" t="s">
        <v>79</v>
      </c>
      <c r="AY132" s="244" t="s">
        <v>151</v>
      </c>
      <c r="BK132" s="246">
        <f>BK133</f>
        <v>0</v>
      </c>
    </row>
    <row r="133" s="2" customFormat="1" ht="16.5" customHeight="1">
      <c r="A133" s="40"/>
      <c r="B133" s="41"/>
      <c r="C133" s="249" t="s">
        <v>86</v>
      </c>
      <c r="D133" s="249" t="s">
        <v>154</v>
      </c>
      <c r="E133" s="250" t="s">
        <v>281</v>
      </c>
      <c r="F133" s="251" t="s">
        <v>282</v>
      </c>
      <c r="G133" s="252" t="s">
        <v>275</v>
      </c>
      <c r="H133" s="253">
        <v>1</v>
      </c>
      <c r="I133" s="254"/>
      <c r="J133" s="255">
        <f>ROUND(I133*H133,2)</f>
        <v>0</v>
      </c>
      <c r="K133" s="251" t="s">
        <v>1</v>
      </c>
      <c r="L133" s="43"/>
      <c r="M133" s="308" t="s">
        <v>1</v>
      </c>
      <c r="N133" s="309" t="s">
        <v>44</v>
      </c>
      <c r="O133" s="310"/>
      <c r="P133" s="311">
        <f>O133*H133</f>
        <v>0</v>
      </c>
      <c r="Q133" s="311">
        <v>0</v>
      </c>
      <c r="R133" s="311">
        <f>Q133*H133</f>
        <v>0</v>
      </c>
      <c r="S133" s="311">
        <v>0</v>
      </c>
      <c r="T133" s="31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60" t="s">
        <v>283</v>
      </c>
      <c r="AT133" s="260" t="s">
        <v>154</v>
      </c>
      <c r="AU133" s="260" t="s">
        <v>86</v>
      </c>
      <c r="AY133" s="17" t="s">
        <v>151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17" t="s">
        <v>86</v>
      </c>
      <c r="BK133" s="153">
        <f>ROUND(I133*H133,2)</f>
        <v>0</v>
      </c>
      <c r="BL133" s="17" t="s">
        <v>283</v>
      </c>
      <c r="BM133" s="260" t="s">
        <v>284</v>
      </c>
    </row>
    <row r="134" s="2" customFormat="1" ht="6.96" customHeight="1">
      <c r="A134" s="40"/>
      <c r="B134" s="68"/>
      <c r="C134" s="69"/>
      <c r="D134" s="69"/>
      <c r="E134" s="69"/>
      <c r="F134" s="69"/>
      <c r="G134" s="69"/>
      <c r="H134" s="69"/>
      <c r="I134" s="69"/>
      <c r="J134" s="69"/>
      <c r="K134" s="69"/>
      <c r="L134" s="43"/>
      <c r="M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</sheetData>
  <sheetProtection sheet="1" autoFilter="0" formatColumns="0" formatRows="0" objects="1" scenarios="1" spinCount="100000" saltValue="ck5gjQqCoEp6wwfSnLZZa09MiEfJqW4sWyRBi1OCXPg6h9hzIXMWZLSmZ4lRYeMtD0Lxl0ues+o0dLqfUwc8PA==" hashValue="9pIGvPfgX7xhqkGPu570PWNd6Lg9vyUV7B43hkIf+ZGAbPCE5OZqRBFZJvT3HXi7dzrQA7zAd+do0R+SiOHygw==" algorithmName="SHA-512" password="CC35"/>
  <autoFilter ref="C130:K133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3:F103"/>
    <mergeCell ref="D104:F104"/>
    <mergeCell ref="D105:F105"/>
    <mergeCell ref="D106:F106"/>
    <mergeCell ref="D107:F107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PC\Votavová</dc:creator>
  <cp:lastModifiedBy>PC\Votavová</cp:lastModifiedBy>
  <dcterms:created xsi:type="dcterms:W3CDTF">2024-08-08T08:02:05Z</dcterms:created>
  <dcterms:modified xsi:type="dcterms:W3CDTF">2024-08-08T08:02:11Z</dcterms:modified>
</cp:coreProperties>
</file>